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20" windowWidth="28660" windowHeight="28520" tabRatio="500" activeTab="1"/>
  </bookViews>
  <sheets>
    <sheet name="Data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<sst xmlns="http://schemas.openxmlformats.org/spreadsheetml/2006/main" count="194" uniqueCount="119">
  <si>
    <t>High case is as per references.  No depletion before 2015 as rated capacity will not drain reserves quickly.  Low case assumes geopolitical turbulence causes slower development of fields</t>
  </si>
  <si>
    <t>High case assumes production ramp up as ref 3, two years peak, and 15% decline leading to being almost depleted by 2015.  Low case assumes further delay (was originally planned for 2003), lower peak production, and similar decline</t>
  </si>
  <si>
    <t>Depletion schedule in link 4.  High case assumes start 12/1 and get to 110mbpd peak (note inconsistent with claimed 2p reserves), Low case has 3 mo delay and only 75mbpd peak</t>
  </si>
  <si>
    <t>2P resvs</t>
  </si>
  <si>
    <t>Max capacity of the platform appears small compared to 2P, so both cases pump at peak thru 2015.  High case starts 3/1/06 (following hurricane delay), while low case starts six months later</t>
  </si>
  <si>
    <t>Total CERA 05 (mbl/mbpd)</t>
  </si>
  <si>
    <t>Recent</t>
  </si>
  <si>
    <t>Kizomba A</t>
  </si>
  <si>
    <t>Mondo</t>
  </si>
  <si>
    <t>Xikomba</t>
  </si>
  <si>
    <t>Kizomba C</t>
  </si>
  <si>
    <t>Barracuda</t>
  </si>
  <si>
    <t>Cataringa</t>
  </si>
  <si>
    <t>Petrobras</t>
  </si>
  <si>
    <t>Jubarte</t>
  </si>
  <si>
    <t>Cachalote</t>
  </si>
  <si>
    <t>Roncador</t>
  </si>
  <si>
    <t>Econbrowser comments on CERA</t>
  </si>
  <si>
    <t>164-180</t>
  </si>
  <si>
    <t>Azedegan</t>
  </si>
  <si>
    <t>Darkhoein</t>
  </si>
  <si>
    <t>Forouzan</t>
  </si>
  <si>
    <t>South Pars</t>
  </si>
  <si>
    <t>LAND</t>
  </si>
  <si>
    <t>Reserves figures not available.  High case is according to references and assumes no depletion sets in before 2015.  Low case assumes delay in ramping up plus 5% depletion after 4 years at peak.</t>
  </si>
  <si>
    <t>NIOC</t>
  </si>
  <si>
    <t>N</t>
  </si>
  <si>
    <t>GNPOC</t>
  </si>
  <si>
    <t>Reserves guesstimate based on link 1.  High case is production per references.  Low case assumes production impossible due to civil war</t>
  </si>
  <si>
    <t>Adar Yeil/Tale</t>
  </si>
  <si>
    <t>Priobskoye</t>
  </si>
  <si>
    <t>Prirazlomnoye</t>
  </si>
  <si>
    <t>High case assumes we can start ramping up in 2006, low case that we get delayed until 2008.</t>
  </si>
  <si>
    <t>2006-2008</t>
  </si>
  <si>
    <t>KRAVTSOVSKOYE</t>
  </si>
  <si>
    <t>Rated capacity is small compared to reserve so no depletion on high case which otherwise follows references.  Low case assumes a year delay in getting export infrastructure in place.</t>
  </si>
  <si>
    <t>Project Name</t>
  </si>
  <si>
    <t>Bonga</t>
  </si>
  <si>
    <t>Kizomba B</t>
  </si>
  <si>
    <t>Albacora Leste</t>
  </si>
  <si>
    <t>White Rose</t>
  </si>
  <si>
    <t>Thunder Horse</t>
  </si>
  <si>
    <t>Country</t>
  </si>
  <si>
    <t>Angola</t>
  </si>
  <si>
    <t>Brazil</t>
  </si>
  <si>
    <t>Type</t>
  </si>
  <si>
    <t>ODW</t>
  </si>
  <si>
    <t>USA</t>
  </si>
  <si>
    <t>Iran</t>
  </si>
  <si>
    <t>Sudan</t>
  </si>
  <si>
    <t>Sakhalin 1</t>
  </si>
  <si>
    <t>ACG Megastructure</t>
  </si>
  <si>
    <t>Russia</t>
  </si>
  <si>
    <t>Azerbaijan</t>
  </si>
  <si>
    <t>Plutonio</t>
  </si>
  <si>
    <t>Operator</t>
  </si>
  <si>
    <t>BP</t>
  </si>
  <si>
    <t>Shell</t>
  </si>
  <si>
    <t>Rosa/Lirio</t>
  </si>
  <si>
    <t>Lobito/Tomboco</t>
  </si>
  <si>
    <t>Marlim Sul</t>
  </si>
  <si>
    <t>Marlim Leste</t>
  </si>
  <si>
    <t>Roncador 3</t>
  </si>
  <si>
    <t>Khursaniyah</t>
  </si>
  <si>
    <t>Saudi Arabia</t>
  </si>
  <si>
    <t>Aramco</t>
  </si>
  <si>
    <t>Azadegan</t>
  </si>
  <si>
    <t>Kikeh</t>
  </si>
  <si>
    <t>Malaysia</t>
  </si>
  <si>
    <t>Vankorskoye</t>
  </si>
  <si>
    <t>Buzzard</t>
  </si>
  <si>
    <t>UK</t>
  </si>
  <si>
    <t>Bu Hasa</t>
  </si>
  <si>
    <t>UAE</t>
  </si>
  <si>
    <t>Erha</t>
  </si>
  <si>
    <t>Nigeria</t>
  </si>
  <si>
    <t>Atlantis</t>
  </si>
  <si>
    <t>Dhalia</t>
  </si>
  <si>
    <t>Roncador II</t>
  </si>
  <si>
    <t>Tengiz</t>
  </si>
  <si>
    <t>Kazakhstan</t>
  </si>
  <si>
    <t>Haradh III</t>
  </si>
  <si>
    <t>Sakhalin II</t>
  </si>
  <si>
    <t>High Case</t>
  </si>
  <si>
    <t>Low Case</t>
  </si>
  <si>
    <t>Notes</t>
  </si>
  <si>
    <t>Chinguetti</t>
  </si>
  <si>
    <t>Mauritania</t>
  </si>
  <si>
    <t>Links</t>
  </si>
  <si>
    <t>General References</t>
  </si>
  <si>
    <t>Peak</t>
  </si>
  <si>
    <t>Start</t>
  </si>
  <si>
    <t>Heading Out's 2005 CERA Post</t>
  </si>
  <si>
    <t>Heading Out's 2006 CERA Post</t>
  </si>
  <si>
    <t>Heading Out 2007 CERA Post</t>
  </si>
  <si>
    <t>Bonga SW</t>
  </si>
  <si>
    <t>000 bl</t>
  </si>
  <si>
    <t>000 bpd</t>
  </si>
  <si>
    <t>CERA Press Release</t>
  </si>
  <si>
    <t>ODAC 2004 Mega projects Report</t>
  </si>
  <si>
    <t>Rembrandt-Koppelaar's analysis</t>
  </si>
  <si>
    <t>Depl</t>
  </si>
  <si>
    <t>Cera 05</t>
  </si>
  <si>
    <t>Cera 06</t>
  </si>
  <si>
    <t>Cera 07</t>
  </si>
  <si>
    <t>Future</t>
  </si>
  <si>
    <t>Y</t>
  </si>
  <si>
    <t>CERA</t>
  </si>
  <si>
    <t>ODAC</t>
  </si>
  <si>
    <t>RK</t>
  </si>
  <si>
    <t>Canada</t>
  </si>
  <si>
    <t>Husky</t>
  </si>
  <si>
    <t>75-110</t>
  </si>
  <si>
    <t>Hebron</t>
  </si>
  <si>
    <t>Grade</t>
  </si>
  <si>
    <t>L Sw</t>
  </si>
  <si>
    <t>Exxon</t>
  </si>
  <si>
    <t>H</t>
  </si>
  <si>
    <t>OCS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</si>
</sst>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.5"/>
      <name val="Verdana"/>
      <family val="0"/>
    </font>
    <font>
      <b/>
      <sz val="17.5"/>
      <name val="Verdana"/>
      <family val="0"/>
    </font>
    <font>
      <b/>
      <sz val="14.5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20" applyBorder="1" applyAlignment="1">
      <alignment/>
    </xf>
    <xf numFmtId="0" fontId="4" fillId="0" borderId="0" xfId="2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20" applyFont="1" applyBorder="1" applyAlignment="1">
      <alignment/>
    </xf>
    <xf numFmtId="0" fontId="4" fillId="0" borderId="0" xfId="20" applyFont="1" applyAlignment="1">
      <alignment/>
    </xf>
    <xf numFmtId="0" fontId="0" fillId="0" borderId="1" xfId="0" applyBorder="1" applyAlignment="1" quotePrefix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2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Verdana"/>
                <a:ea typeface="Verdana"/>
                <a:cs typeface="Verdana"/>
              </a:rPr>
              <a:t>High Case Production By Group</a:t>
            </a:r>
          </a:p>
        </c:rich>
      </c:tx>
      <c:layout>
        <c:manualLayout>
          <c:xMode val="factor"/>
          <c:yMode val="factor"/>
          <c:x val="-0.025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45"/>
          <c:w val="0.80575"/>
          <c:h val="0.846"/>
        </c:manualLayout>
      </c:layout>
      <c:areaChart>
        <c:grouping val="stack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Cera 05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Data!$V$14:$AF$14</c:f>
              <c:numCache>
                <c:ptCount val="11"/>
                <c:pt idx="0">
                  <c:v>0.430875</c:v>
                </c:pt>
                <c:pt idx="1">
                  <c:v>1.44625</c:v>
                </c:pt>
                <c:pt idx="2">
                  <c:v>2.215</c:v>
                </c:pt>
                <c:pt idx="3">
                  <c:v>2.435</c:v>
                </c:pt>
                <c:pt idx="4">
                  <c:v>2.55125</c:v>
                </c:pt>
                <c:pt idx="5">
                  <c:v>2.6725625</c:v>
                </c:pt>
                <c:pt idx="6">
                  <c:v>2.631678125</c:v>
                </c:pt>
                <c:pt idx="7">
                  <c:v>2.4949264062500003</c:v>
                </c:pt>
                <c:pt idx="8">
                  <c:v>2.3771874453125</c:v>
                </c:pt>
                <c:pt idx="9">
                  <c:v>2.275684328515625</c:v>
                </c:pt>
                <c:pt idx="10">
                  <c:v>2.1880529292382813</c:v>
                </c:pt>
              </c:numCache>
            </c:numRef>
          </c:val>
        </c:ser>
        <c:axId val="51545"/>
        <c:axId val="463906"/>
      </c:area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06"/>
        <c:crosses val="autoZero"/>
        <c:auto val="1"/>
        <c:lblOffset val="100"/>
        <c:noMultiLvlLbl val="0"/>
      </c:catAx>
      <c:valAx>
        <c:axId val="46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Verdana"/>
                    <a:ea typeface="Verdana"/>
                    <a:cs typeface="Verdana"/>
                  </a:rPr>
                  <a:t>mbpd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45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Verdana"/>
                <a:ea typeface="Verdana"/>
                <a:cs typeface="Verdana"/>
              </a:rPr>
              <a:t>Low Case Production By Group</a:t>
            </a:r>
          </a:p>
        </c:rich>
      </c:tx>
      <c:layout>
        <c:manualLayout>
          <c:xMode val="factor"/>
          <c:yMode val="factor"/>
          <c:x val="-0.025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425"/>
          <c:w val="0.806"/>
          <c:h val="0.84625"/>
        </c:manualLayout>
      </c:layout>
      <c:areaChart>
        <c:grouping val="stack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Cera 05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Data!$AI$14:$AS$14</c:f>
              <c:numCache>
                <c:ptCount val="11"/>
                <c:pt idx="0">
                  <c:v>0.38666666666666666</c:v>
                </c:pt>
                <c:pt idx="1">
                  <c:v>0.828875</c:v>
                </c:pt>
                <c:pt idx="2">
                  <c:v>1.455</c:v>
                </c:pt>
                <c:pt idx="3">
                  <c:v>1.765</c:v>
                </c:pt>
                <c:pt idx="4">
                  <c:v>2.029</c:v>
                </c:pt>
                <c:pt idx="5">
                  <c:v>2.1935</c:v>
                </c:pt>
                <c:pt idx="6">
                  <c:v>2.233075</c:v>
                </c:pt>
                <c:pt idx="7">
                  <c:v>2.16521375</c:v>
                </c:pt>
                <c:pt idx="8">
                  <c:v>2.0596316874999996</c:v>
                </c:pt>
                <c:pt idx="9">
                  <c:v>1.969126934375</c:v>
                </c:pt>
                <c:pt idx="10">
                  <c:v>1.89147589421875</c:v>
                </c:pt>
              </c:numCache>
            </c:numRef>
          </c:val>
        </c:ser>
        <c:axId val="4175155"/>
        <c:axId val="37576396"/>
      </c:area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auto val="1"/>
        <c:lblOffset val="100"/>
        <c:noMultiLvlLbl val="0"/>
      </c:catAx>
      <c:valAx>
        <c:axId val="37576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Verdana"/>
                    <a:ea typeface="Verdana"/>
                    <a:cs typeface="Verdana"/>
                  </a:rPr>
                  <a:t>mbpd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5155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High Case Production Profile for CERA 2005 Group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Bonga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Data!$V$4:$AF$4</c:f>
              <c:numCache>
                <c:ptCount val="11"/>
                <c:pt idx="0">
                  <c:v>17</c:v>
                </c:pt>
                <c:pt idx="1">
                  <c:v>168.75</c:v>
                </c:pt>
                <c:pt idx="2">
                  <c:v>225</c:v>
                </c:pt>
                <c:pt idx="3">
                  <c:v>225</c:v>
                </c:pt>
                <c:pt idx="4">
                  <c:v>191.25</c:v>
                </c:pt>
                <c:pt idx="5">
                  <c:v>162.5625</c:v>
                </c:pt>
                <c:pt idx="6">
                  <c:v>138.178125</c:v>
                </c:pt>
                <c:pt idx="7">
                  <c:v>117.45140624999999</c:v>
                </c:pt>
                <c:pt idx="8">
                  <c:v>99.83369531249998</c:v>
                </c:pt>
                <c:pt idx="9">
                  <c:v>84.85864101562498</c:v>
                </c:pt>
                <c:pt idx="10">
                  <c:v>72.12984486328124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Kizomba 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Data!$V$5:$AF$5</c:f>
              <c:numCache>
                <c:ptCount val="11"/>
                <c:pt idx="0">
                  <c:v>75</c:v>
                </c:pt>
                <c:pt idx="1">
                  <c:v>200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212.5</c:v>
                </c:pt>
                <c:pt idx="8">
                  <c:v>180.625</c:v>
                </c:pt>
                <c:pt idx="9">
                  <c:v>153.53125</c:v>
                </c:pt>
                <c:pt idx="10">
                  <c:v>130.5015625</c:v>
                </c:pt>
              </c:numCache>
            </c:numRef>
          </c:val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Albacora Leste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Data!$V$6:$AF$6</c:f>
              <c:numCache>
                <c:ptCount val="11"/>
                <c:pt idx="0">
                  <c:v>17</c:v>
                </c:pt>
                <c:pt idx="1">
                  <c:v>130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153</c:v>
                </c:pt>
                <c:pt idx="8">
                  <c:v>130.04999999999998</c:v>
                </c:pt>
                <c:pt idx="9">
                  <c:v>110.54249999999998</c:v>
                </c:pt>
                <c:pt idx="10">
                  <c:v>93.96112499999998</c:v>
                </c:pt>
              </c:numCache>
            </c:numRef>
          </c:val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White Rose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Data!$V$7:$AF$7</c:f>
              <c:numCache>
                <c:ptCount val="11"/>
                <c:pt idx="0">
                  <c:v>6.875</c:v>
                </c:pt>
                <c:pt idx="1">
                  <c:v>82.5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93.5</c:v>
                </c:pt>
                <c:pt idx="7">
                  <c:v>79.475</c:v>
                </c:pt>
                <c:pt idx="8">
                  <c:v>67.55375</c:v>
                </c:pt>
                <c:pt idx="9">
                  <c:v>57.42068749999999</c:v>
                </c:pt>
                <c:pt idx="10">
                  <c:v>48.80758437499999</c:v>
                </c:pt>
              </c:numCache>
            </c:numRef>
          </c:val>
        </c:ser>
        <c:ser>
          <c:idx val="4"/>
          <c:order val="4"/>
          <c:tx>
            <c:strRef>
              <c:f>Data!$B$8</c:f>
              <c:strCache>
                <c:ptCount val="1"/>
                <c:pt idx="0">
                  <c:v>Thunder Horse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Data!$V$8:$AF$8</c:f>
              <c:numCache>
                <c:ptCount val="11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</c:numCache>
            </c:numRef>
          </c:val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Darkhoein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Data!$V$9:$AF$9</c:f>
              <c:numCache>
                <c:ptCount val="11"/>
                <c:pt idx="0">
                  <c:v>25</c:v>
                </c:pt>
                <c:pt idx="1">
                  <c:v>110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</c:numCache>
            </c:numRef>
          </c:val>
        </c:ser>
        <c:ser>
          <c:idx val="6"/>
          <c:order val="6"/>
          <c:tx>
            <c:strRef>
              <c:f>Data!$B$10</c:f>
              <c:strCache>
                <c:ptCount val="1"/>
                <c:pt idx="0">
                  <c:v>Adar Yeil/Tale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Data!$V$10:$AF$10</c:f>
              <c:numCache>
                <c:ptCount val="11"/>
                <c:pt idx="0">
                  <c:v>20</c:v>
                </c:pt>
                <c:pt idx="1">
                  <c:v>150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285</c:v>
                </c:pt>
                <c:pt idx="8">
                  <c:v>270.75</c:v>
                </c:pt>
                <c:pt idx="9">
                  <c:v>257.2125</c:v>
                </c:pt>
                <c:pt idx="10">
                  <c:v>244.35187499999998</c:v>
                </c:pt>
              </c:numCache>
            </c:numRef>
          </c:val>
        </c:ser>
        <c:ser>
          <c:idx val="7"/>
          <c:order val="7"/>
          <c:tx>
            <c:strRef>
              <c:f>Data!$B$11</c:f>
              <c:strCache>
                <c:ptCount val="1"/>
                <c:pt idx="0">
                  <c:v>Prirazlomnoye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Data!$V$11:$AF$11</c:f>
              <c:numCache>
                <c:ptCount val="11"/>
                <c:pt idx="0">
                  <c:v>0</c:v>
                </c:pt>
                <c:pt idx="1">
                  <c:v>30</c:v>
                </c:pt>
                <c:pt idx="2">
                  <c:v>110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127.5</c:v>
                </c:pt>
                <c:pt idx="8">
                  <c:v>108.375</c:v>
                </c:pt>
                <c:pt idx="9">
                  <c:v>92.11874999999999</c:v>
                </c:pt>
                <c:pt idx="10">
                  <c:v>78.30093749999999</c:v>
                </c:pt>
              </c:numCache>
            </c:numRef>
          </c:val>
        </c:ser>
        <c:ser>
          <c:idx val="8"/>
          <c:order val="8"/>
          <c:tx>
            <c:strRef>
              <c:f>Data!$B$12</c:f>
              <c:strCache>
                <c:ptCount val="1"/>
                <c:pt idx="0">
                  <c:v>Sakhalin 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Data!$V$12:$AF$12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</c:numCache>
            </c:numRef>
          </c:val>
        </c:ser>
        <c:ser>
          <c:idx val="9"/>
          <c:order val="9"/>
          <c:tx>
            <c:strRef>
              <c:f>Data!$B$13</c:f>
              <c:strCache>
                <c:ptCount val="1"/>
                <c:pt idx="0">
                  <c:v>ACG Megastructure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Data!$V$2:$AF$2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Data!$V$13:$AF$13</c:f>
              <c:numCache>
                <c:ptCount val="11"/>
                <c:pt idx="0">
                  <c:v>270</c:v>
                </c:pt>
                <c:pt idx="1">
                  <c:v>400</c:v>
                </c:pt>
                <c:pt idx="2">
                  <c:v>530</c:v>
                </c:pt>
                <c:pt idx="3">
                  <c:v>660</c:v>
                </c:pt>
                <c:pt idx="4">
                  <c:v>760</c:v>
                </c:pt>
                <c:pt idx="5">
                  <c:v>860</c:v>
                </c:pt>
                <c:pt idx="6">
                  <c:v>860</c:v>
                </c:pt>
                <c:pt idx="7">
                  <c:v>860</c:v>
                </c:pt>
                <c:pt idx="8">
                  <c:v>860</c:v>
                </c:pt>
                <c:pt idx="9">
                  <c:v>860</c:v>
                </c:pt>
                <c:pt idx="10">
                  <c:v>860</c:v>
                </c:pt>
              </c:numCache>
            </c:numRef>
          </c:val>
        </c:ser>
        <c:axId val="2643245"/>
        <c:axId val="23789206"/>
      </c:area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89206"/>
        <c:crosses val="autoZero"/>
        <c:auto val="1"/>
        <c:lblOffset val="100"/>
        <c:noMultiLvlLbl val="0"/>
      </c:catAx>
      <c:valAx>
        <c:axId val="2378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'000s of bpd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245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Low Case Production Profile for CERA 2005 Group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Bonga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Data!$AI$4:$AS$4</c:f>
              <c:numCache>
                <c:ptCount val="11"/>
                <c:pt idx="0">
                  <c:v>0</c:v>
                </c:pt>
                <c:pt idx="1">
                  <c:v>80</c:v>
                </c:pt>
                <c:pt idx="2">
                  <c:v>200</c:v>
                </c:pt>
                <c:pt idx="3">
                  <c:v>200</c:v>
                </c:pt>
                <c:pt idx="4">
                  <c:v>170</c:v>
                </c:pt>
                <c:pt idx="5">
                  <c:v>144.5</c:v>
                </c:pt>
                <c:pt idx="6">
                  <c:v>122.825</c:v>
                </c:pt>
                <c:pt idx="7">
                  <c:v>104.40125</c:v>
                </c:pt>
                <c:pt idx="8">
                  <c:v>88.7410625</c:v>
                </c:pt>
                <c:pt idx="9">
                  <c:v>75.429903125</c:v>
                </c:pt>
                <c:pt idx="10">
                  <c:v>64.11541765624999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Kizomba 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Data!$AI$5:$AS$5</c:f>
              <c:numCache>
                <c:ptCount val="11"/>
                <c:pt idx="0">
                  <c:v>75</c:v>
                </c:pt>
                <c:pt idx="1">
                  <c:v>180</c:v>
                </c:pt>
                <c:pt idx="2">
                  <c:v>225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212.5</c:v>
                </c:pt>
                <c:pt idx="7">
                  <c:v>180.625</c:v>
                </c:pt>
                <c:pt idx="8">
                  <c:v>153.53125</c:v>
                </c:pt>
                <c:pt idx="9">
                  <c:v>130.5015625</c:v>
                </c:pt>
                <c:pt idx="10">
                  <c:v>110.926328125</c:v>
                </c:pt>
              </c:numCache>
            </c:numRef>
          </c:val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Albacora Leste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Data!$AI$6:$AS$6</c:f>
              <c:numCache>
                <c:ptCount val="11"/>
                <c:pt idx="0">
                  <c:v>16.666666666666668</c:v>
                </c:pt>
                <c:pt idx="1">
                  <c:v>100</c:v>
                </c:pt>
                <c:pt idx="2">
                  <c:v>125</c:v>
                </c:pt>
                <c:pt idx="3">
                  <c:v>150</c:v>
                </c:pt>
                <c:pt idx="4">
                  <c:v>164</c:v>
                </c:pt>
                <c:pt idx="5">
                  <c:v>164</c:v>
                </c:pt>
                <c:pt idx="6">
                  <c:v>164</c:v>
                </c:pt>
                <c:pt idx="7">
                  <c:v>164</c:v>
                </c:pt>
                <c:pt idx="8">
                  <c:v>139.4</c:v>
                </c:pt>
                <c:pt idx="9">
                  <c:v>118.49</c:v>
                </c:pt>
                <c:pt idx="10">
                  <c:v>100.7165</c:v>
                </c:pt>
              </c:numCache>
            </c:numRef>
          </c:val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White Rose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Data!$AI$7:$AS$7</c:f>
              <c:numCache>
                <c:ptCount val="11"/>
                <c:pt idx="0">
                  <c:v>0</c:v>
                </c:pt>
                <c:pt idx="1">
                  <c:v>46.875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63.75</c:v>
                </c:pt>
                <c:pt idx="7">
                  <c:v>54.1875</c:v>
                </c:pt>
                <c:pt idx="8">
                  <c:v>46.059374999999996</c:v>
                </c:pt>
                <c:pt idx="9">
                  <c:v>39.150468749999995</c:v>
                </c:pt>
                <c:pt idx="10">
                  <c:v>33.27789843749999</c:v>
                </c:pt>
              </c:numCache>
            </c:numRef>
          </c:val>
        </c:ser>
        <c:ser>
          <c:idx val="4"/>
          <c:order val="4"/>
          <c:tx>
            <c:strRef>
              <c:f>Data!$B$8</c:f>
              <c:strCache>
                <c:ptCount val="1"/>
                <c:pt idx="0">
                  <c:v>Thunder Horse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Data!$AI$8:$AS$8</c:f>
              <c:numCache>
                <c:ptCount val="11"/>
                <c:pt idx="0">
                  <c:v>0</c:v>
                </c:pt>
                <c:pt idx="1">
                  <c:v>62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</c:numCache>
            </c:numRef>
          </c:val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Darkhoein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Data!$AI$9:$AS$9</c:f>
              <c:numCache>
                <c:ptCount val="11"/>
                <c:pt idx="0">
                  <c:v>25</c:v>
                </c:pt>
                <c:pt idx="1">
                  <c:v>90</c:v>
                </c:pt>
                <c:pt idx="2">
                  <c:v>130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152</c:v>
                </c:pt>
                <c:pt idx="8">
                  <c:v>144.4</c:v>
                </c:pt>
                <c:pt idx="9">
                  <c:v>137.18</c:v>
                </c:pt>
                <c:pt idx="10">
                  <c:v>130.321</c:v>
                </c:pt>
              </c:numCache>
            </c:numRef>
          </c:val>
        </c:ser>
        <c:ser>
          <c:idx val="6"/>
          <c:order val="6"/>
          <c:tx>
            <c:strRef>
              <c:f>Data!$B$10</c:f>
              <c:strCache>
                <c:ptCount val="1"/>
                <c:pt idx="0">
                  <c:v>Adar Yeil/Tale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Data!$AI$10:$AS$10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Data!$B$11</c:f>
              <c:strCache>
                <c:ptCount val="1"/>
                <c:pt idx="0">
                  <c:v>Prirazlomnoye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Data!$AI$11:$AS$11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110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127.5</c:v>
                </c:pt>
                <c:pt idx="9">
                  <c:v>108.375</c:v>
                </c:pt>
                <c:pt idx="10">
                  <c:v>92.11874999999999</c:v>
                </c:pt>
              </c:numCache>
            </c:numRef>
          </c:val>
        </c:ser>
        <c:ser>
          <c:idx val="8"/>
          <c:order val="8"/>
          <c:tx>
            <c:strRef>
              <c:f>Data!$B$12</c:f>
              <c:strCache>
                <c:ptCount val="1"/>
                <c:pt idx="0">
                  <c:v>Sakhalin 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Data!$AI$12:$AS$12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</c:numCache>
            </c:numRef>
          </c:val>
        </c:ser>
        <c:ser>
          <c:idx val="9"/>
          <c:order val="9"/>
          <c:tx>
            <c:strRef>
              <c:f>Data!$B$13</c:f>
              <c:strCache>
                <c:ptCount val="1"/>
                <c:pt idx="0">
                  <c:v>ACG Megastructure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Data!$AI$2:$AS$2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Data!$AI$13:$AS$13</c:f>
              <c:numCache>
                <c:ptCount val="11"/>
                <c:pt idx="0">
                  <c:v>270</c:v>
                </c:pt>
                <c:pt idx="1">
                  <c:v>270</c:v>
                </c:pt>
                <c:pt idx="2">
                  <c:v>350</c:v>
                </c:pt>
                <c:pt idx="3">
                  <c:v>500</c:v>
                </c:pt>
                <c:pt idx="4">
                  <c:v>650</c:v>
                </c:pt>
                <c:pt idx="5">
                  <c:v>750</c:v>
                </c:pt>
                <c:pt idx="6">
                  <c:v>860</c:v>
                </c:pt>
                <c:pt idx="7">
                  <c:v>860</c:v>
                </c:pt>
                <c:pt idx="8">
                  <c:v>860</c:v>
                </c:pt>
                <c:pt idx="9">
                  <c:v>860</c:v>
                </c:pt>
                <c:pt idx="10">
                  <c:v>860</c:v>
                </c:pt>
              </c:numCache>
            </c:numRef>
          </c:val>
        </c:ser>
        <c:axId val="12776263"/>
        <c:axId val="47877504"/>
      </c:area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7504"/>
        <c:crosses val="autoZero"/>
        <c:auto val="1"/>
        <c:lblOffset val="100"/>
        <c:noMultiLvlLbl val="0"/>
      </c:catAx>
      <c:valAx>
        <c:axId val="4787750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'000s of bpd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6263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0.96325</cdr:y>
    </cdr:from>
    <cdr:to>
      <cdr:x>0.56525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4991100"/>
          <a:ext cx="114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0.96325</cdr:y>
    </cdr:from>
    <cdr:to>
      <cdr:x>0.5655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4991100"/>
          <a:ext cx="114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7553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152400</xdr:rowOff>
    </xdr:from>
    <xdr:to>
      <xdr:col>18</xdr:col>
      <xdr:colOff>38100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7553325" y="152400"/>
        <a:ext cx="757237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65</xdr:row>
      <xdr:rowOff>0</xdr:rowOff>
    </xdr:to>
    <xdr:graphicFrame>
      <xdr:nvGraphicFramePr>
        <xdr:cNvPr id="3" name="Chart 4"/>
        <xdr:cNvGraphicFramePr/>
      </xdr:nvGraphicFramePr>
      <xdr:xfrm>
        <a:off x="0" y="5343525"/>
        <a:ext cx="75438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32</xdr:row>
      <xdr:rowOff>152400</xdr:rowOff>
    </xdr:from>
    <xdr:to>
      <xdr:col>18</xdr:col>
      <xdr:colOff>19050</xdr:colOff>
      <xdr:row>65</xdr:row>
      <xdr:rowOff>0</xdr:rowOff>
    </xdr:to>
    <xdr:graphicFrame>
      <xdr:nvGraphicFramePr>
        <xdr:cNvPr id="4" name="Chart 5"/>
        <xdr:cNvGraphicFramePr/>
      </xdr:nvGraphicFramePr>
      <xdr:xfrm>
        <a:off x="7553325" y="5334000"/>
        <a:ext cx="7553325" cy="5191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ildrum.com/story/2005/9/6/214757/6845" TargetMode="External" /><Relationship Id="rId2" Type="http://schemas.openxmlformats.org/officeDocument/2006/relationships/hyperlink" Target="http://www.theoildrum.com/story/2005/9/8/202150/2969" TargetMode="External" /><Relationship Id="rId3" Type="http://schemas.openxmlformats.org/officeDocument/2006/relationships/hyperlink" Target="http://www.theoildrum.com/story/2005/9/21/01620/6697" TargetMode="External" /><Relationship Id="rId4" Type="http://schemas.openxmlformats.org/officeDocument/2006/relationships/hyperlink" Target="http://www.offshore-technology.com/projects/bonga/" TargetMode="External" /><Relationship Id="rId5" Type="http://schemas.openxmlformats.org/officeDocument/2006/relationships/hyperlink" Target="http://www.axiomint.com/mst/200404-microstation-today-walkinside.htm" TargetMode="External" /><Relationship Id="rId6" Type="http://schemas.openxmlformats.org/officeDocument/2006/relationships/hyperlink" Target="http://allafrica.com/stories/200510040442.html" TargetMode="External" /><Relationship Id="rId7" Type="http://schemas.openxmlformats.org/officeDocument/2006/relationships/hyperlink" Target="http://www.shell.com/home/Framework?siteId=eandp-en&amp;FC2=&amp;FC3=/eandp-en/html/iwgen/whereweoperate/africa/bonga_project/major_project_bonga_190805.html" TargetMode="External" /><Relationship Id="rId8" Type="http://schemas.openxmlformats.org/officeDocument/2006/relationships/hyperlink" Target="http://www.shell.com/home/Framework?siteId=media-en&amp;FC2=&amp;FC3=/media-en/html/iwgen/news_and_library/press_releases/2001/snepcomakes_10101148.html" TargetMode="External" /><Relationship Id="rId9" Type="http://schemas.openxmlformats.org/officeDocument/2006/relationships/hyperlink" Target="http://www.cera.com/news/details/1,2318,7453,00.html" TargetMode="External" /><Relationship Id="rId10" Type="http://schemas.openxmlformats.org/officeDocument/2006/relationships/hyperlink" Target="http://www.odac-info.org/bulletin/documents/MEGAPROJECTSREPORT.pdf" TargetMode="External" /><Relationship Id="rId11" Type="http://schemas.openxmlformats.org/officeDocument/2006/relationships/hyperlink" Target="http://www.peakoil.nl/images/oil_production_outlook_2005-2040.pdf" TargetMode="External" /><Relationship Id="rId12" Type="http://schemas.openxmlformats.org/officeDocument/2006/relationships/hyperlink" Target="http://www.huskyenergy.ca/whiterose/" TargetMode="External" /><Relationship Id="rId13" Type="http://schemas.openxmlformats.org/officeDocument/2006/relationships/hyperlink" Target="http://www.huskyenergy.ca/whiterose/communication/news/HSE_082205_FPSOSailaway.pdf" TargetMode="External" /><Relationship Id="rId14" Type="http://schemas.openxmlformats.org/officeDocument/2006/relationships/hyperlink" Target="http://www.offshore-technology.com/projects/white_rose/" TargetMode="External" /><Relationship Id="rId15" Type="http://schemas.openxmlformats.org/officeDocument/2006/relationships/hyperlink" Target="http://www.offshore-technology.com/projects/white_rose/white_rose5.html" TargetMode="External" /><Relationship Id="rId16" Type="http://schemas.openxmlformats.org/officeDocument/2006/relationships/hyperlink" Target="http://www.cseg.ca/conferences/2003/2003abstracts/418S0131.pdf" TargetMode="External" /><Relationship Id="rId17" Type="http://schemas.openxmlformats.org/officeDocument/2006/relationships/hyperlink" Target="http://www.ceaa-acee.gc.ca/010/0003/0010/0001/report_e.htm" TargetMode="External" /><Relationship Id="rId18" Type="http://schemas.openxmlformats.org/officeDocument/2006/relationships/hyperlink" Target="http://www.resourceinvestor.com/pebble.asp?relid=13048" TargetMode="External" /><Relationship Id="rId19" Type="http://schemas.openxmlformats.org/officeDocument/2006/relationships/hyperlink" Target="http://www.huskyenergy.ca/whiterose/overview/downloads/FS_WR_Project.pdf" TargetMode="External" /><Relationship Id="rId20" Type="http://schemas.openxmlformats.org/officeDocument/2006/relationships/hyperlink" Target="http://www.deme.be/news/newsdesk_item.asp?iID=4" TargetMode="External" /><Relationship Id="rId21" Type="http://schemas.openxmlformats.org/officeDocument/2006/relationships/hyperlink" Target="http://www.offshore-technology.com/projects/crazy_horse/" TargetMode="External" /><Relationship Id="rId22" Type="http://schemas.openxmlformats.org/officeDocument/2006/relationships/hyperlink" Target="http://www.oilonline.com/news/features/oe/20040801.All_semi.15507.asp" TargetMode="External" /><Relationship Id="rId23" Type="http://schemas.openxmlformats.org/officeDocument/2006/relationships/hyperlink" Target="http://www.oilonline.com/news/features/oe/20050801.Back_fro.18695.asp" TargetMode="External" /><Relationship Id="rId24" Type="http://schemas.openxmlformats.org/officeDocument/2006/relationships/hyperlink" Target="http://www.rigzone.com/data/projects/project_detail.asp?project_id=20" TargetMode="External" /><Relationship Id="rId25" Type="http://schemas.openxmlformats.org/officeDocument/2006/relationships/hyperlink" Target="http://www.aapg.org/explorer/2002/03mar/thunderhorse.cfm" TargetMode="External" /><Relationship Id="rId26" Type="http://schemas.openxmlformats.org/officeDocument/2006/relationships/hyperlink" Target="http://www.bp.com/genericarticle.do?categoryId=9002799&amp;contentId=7005415" TargetMode="External" /><Relationship Id="rId27" Type="http://schemas.openxmlformats.org/officeDocument/2006/relationships/hyperlink" Target="http://www.bp.com/genericarticle.do?categoryId=2013107&amp;contentId=2019677" TargetMode="External" /><Relationship Id="rId28" Type="http://schemas.openxmlformats.org/officeDocument/2006/relationships/hyperlink" Target="http://www.offshore-technology.com/projects/kizomba/" TargetMode="External" /><Relationship Id="rId29" Type="http://schemas.openxmlformats.org/officeDocument/2006/relationships/hyperlink" Target="http://www.offshore-technology.com/projects/kizomba/" TargetMode="External" /><Relationship Id="rId30" Type="http://schemas.openxmlformats.org/officeDocument/2006/relationships/hyperlink" Target="http://www.offshore-technology.com/projects/kizomba/" TargetMode="External" /><Relationship Id="rId31" Type="http://schemas.openxmlformats.org/officeDocument/2006/relationships/hyperlink" Target="http://www.offshore-technology.com/projects/kizomba/" TargetMode="External" /><Relationship Id="rId32" Type="http://schemas.openxmlformats.org/officeDocument/2006/relationships/hyperlink" Target="http://www.offshore-technology.com/projects/kizomba/" TargetMode="External" /><Relationship Id="rId33" Type="http://schemas.openxmlformats.org/officeDocument/2006/relationships/hyperlink" Target="http://www.oilvoice.com/Statoil_Announces_Early_Start_For_Kizomba_B_Offshore_Angola/4146.htm" TargetMode="External" /><Relationship Id="rId34" Type="http://schemas.openxmlformats.org/officeDocument/2006/relationships/hyperlink" Target="http://www.oilonline.com/news/features/oe/20041001.Design_o.16029.asp" TargetMode="External" /><Relationship Id="rId35" Type="http://schemas.openxmlformats.org/officeDocument/2006/relationships/hyperlink" Target="http://www2.exxonmobil.com/Corporate/Newsroom/Newsreleases/xom_nr_180203.asp" TargetMode="External" /><Relationship Id="rId36" Type="http://schemas.openxmlformats.org/officeDocument/2006/relationships/hyperlink" Target="http://72.14.207.104/search?q=cache:EH_J55Wc4gkJ:omrpublic.iea.org/omrarchive/12apr05sup.pdf+Albacore+LEste+oilfield+2005&amp;hl=en" TargetMode="External" /><Relationship Id="rId37" Type="http://schemas.openxmlformats.org/officeDocument/2006/relationships/hyperlink" Target="http://72.14.207.104/search?q=cache:EH_J55Wc4gkJ:omrpublic.iea.org/omrarchive/12apr05sup.pdf+Albacore+LEste+oilfield+2005&amp;hl=en" TargetMode="External" /><Relationship Id="rId38" Type="http://schemas.openxmlformats.org/officeDocument/2006/relationships/hyperlink" Target="http://72.14.207.104/search?q=cache:EH_J55Wc4gkJ:omrpublic.iea.org/omrarchive/12apr05sup.pdf+Albacore+LEste+oilfield+2005&amp;hl=en" TargetMode="External" /><Relationship Id="rId39" Type="http://schemas.openxmlformats.org/officeDocument/2006/relationships/hyperlink" Target="http://www.oilonline.com/news/features/oe/20040901.Deep_dev.15707.asp" TargetMode="External" /><Relationship Id="rId40" Type="http://schemas.openxmlformats.org/officeDocument/2006/relationships/hyperlink" Target="http://www.oilonline.com/news/features/oe/20040901.Deep_dev.15707.asp" TargetMode="External" /><Relationship Id="rId41" Type="http://schemas.openxmlformats.org/officeDocument/2006/relationships/hyperlink" Target="http://www.oilonline.com/news/features/oe/20040901.Deep_dev.15707.asp" TargetMode="External" /><Relationship Id="rId42" Type="http://schemas.openxmlformats.org/officeDocument/2006/relationships/hyperlink" Target="http://www.oilonline.com/news/features/oe/20040901.Deep_dev.15707.asp" TargetMode="External" /><Relationship Id="rId43" Type="http://schemas.openxmlformats.org/officeDocument/2006/relationships/hyperlink" Target="http://www.oilonline.com/news/features/oe/20040901.Deep_dev.15707.asp" TargetMode="External" /><Relationship Id="rId44" Type="http://schemas.openxmlformats.org/officeDocument/2006/relationships/hyperlink" Target="http://www.oilonline.com/news/features/oe/20040901.Deep_dev.15707.asp" TargetMode="External" /><Relationship Id="rId45" Type="http://schemas.openxmlformats.org/officeDocument/2006/relationships/hyperlink" Target="http://www.oilonline.com/news/features/oe/20040901.Deep_dev.15707.asp" TargetMode="External" /><Relationship Id="rId46" Type="http://schemas.openxmlformats.org/officeDocument/2006/relationships/hyperlink" Target="http://www.oilonline.com/news/features/oe/20040901.Deep_dev.15707.asp" TargetMode="External" /><Relationship Id="rId47" Type="http://schemas.openxmlformats.org/officeDocument/2006/relationships/hyperlink" Target="http://www.econbrowser.com/archives/2005/09/new_information.html" TargetMode="External" /><Relationship Id="rId48" Type="http://schemas.openxmlformats.org/officeDocument/2006/relationships/hyperlink" Target="http://iraniranian.tripod.com/Reform/RfOil30Jun01ItalyENIP.html" TargetMode="External" /><Relationship Id="rId49" Type="http://schemas.openxmlformats.org/officeDocument/2006/relationships/hyperlink" Target="http://www.demo2000.no/filearchive/pdf/petrobras_procap_3000_kazuioshi_minami.pdf" TargetMode="External" /><Relationship Id="rId50" Type="http://schemas.openxmlformats.org/officeDocument/2006/relationships/hyperlink" Target="http://www.cge.uevora.pt/aspo2005/abscom/Abstract_Lisbon_Bruhn.pdf" TargetMode="External" /><Relationship Id="rId51" Type="http://schemas.openxmlformats.org/officeDocument/2006/relationships/hyperlink" Target="http://energybulletin.net/2498.html" TargetMode="External" /><Relationship Id="rId52" Type="http://schemas.openxmlformats.org/officeDocument/2006/relationships/hyperlink" Target="http://iraniranian.tripod.com/Reform/RfOil30Jun01ItalyENIP.html" TargetMode="External" /><Relationship Id="rId53" Type="http://schemas.openxmlformats.org/officeDocument/2006/relationships/hyperlink" Target="http://www.iranonline.com/TribuneAzad/Forum12/HTML/000022.html" TargetMode="External" /><Relationship Id="rId54" Type="http://schemas.openxmlformats.org/officeDocument/2006/relationships/hyperlink" Target="http://www.iran-daily.com/1383/2227/html/economy.htm" TargetMode="External" /><Relationship Id="rId55" Type="http://schemas.openxmlformats.org/officeDocument/2006/relationships/hyperlink" Target="http://www.gasandoil.com/goc/company/cnm53399.htm" TargetMode="External" /><Relationship Id="rId56" Type="http://schemas.openxmlformats.org/officeDocument/2006/relationships/hyperlink" Target="http://www.netiran.com/?fn=nwv(1968,1,37)" TargetMode="External" /><Relationship Id="rId57" Type="http://schemas.openxmlformats.org/officeDocument/2006/relationships/hyperlink" Target="http://www.iranworld.com/News&amp;Events/nog-r932.htm" TargetMode="External" /><Relationship Id="rId58" Type="http://schemas.openxmlformats.org/officeDocument/2006/relationships/hyperlink" Target="http://www.rigzone.com/news/article.asp?a_id=6347" TargetMode="External" /><Relationship Id="rId59" Type="http://schemas.openxmlformats.org/officeDocument/2006/relationships/hyperlink" Target="http://www.rigzone.com/news/article.asp?a_id=6347" TargetMode="External" /><Relationship Id="rId60" Type="http://schemas.openxmlformats.org/officeDocument/2006/relationships/hyperlink" Target="http://www.cnpc.com.cn/english/zyyw/ktysc.htm" TargetMode="External" /><Relationship Id="rId61" Type="http://schemas.openxmlformats.org/officeDocument/2006/relationships/hyperlink" Target="http://www.sas.upenn.edu/African_Studies/Newsletters/snv24.html" TargetMode="External" /><Relationship Id="rId62" Type="http://schemas.openxmlformats.org/officeDocument/2006/relationships/hyperlink" Target="http://www.mbendi.co.za/indy/oilg/ogus/af/su/p0005.htm" TargetMode="External" /><Relationship Id="rId63" Type="http://schemas.openxmlformats.org/officeDocument/2006/relationships/hyperlink" Target="http://www.theleftcoaster.com/archives/002209.php" TargetMode="External" /><Relationship Id="rId64" Type="http://schemas.openxmlformats.org/officeDocument/2006/relationships/hyperlink" Target="http://www.eia.doe.gov/emeu/cabs/sudan.html" TargetMode="External" /><Relationship Id="rId65" Type="http://schemas.openxmlformats.org/officeDocument/2006/relationships/hyperlink" Target="http://www.sudanupdate.org/REPORTS/Oil/10anif.html" TargetMode="External" /><Relationship Id="rId66" Type="http://schemas.openxmlformats.org/officeDocument/2006/relationships/hyperlink" Target="http://www.sudanupdate.org/REPORTS/Oil/21oc.html" TargetMode="External" /><Relationship Id="rId67" Type="http://schemas.openxmlformats.org/officeDocument/2006/relationships/hyperlink" Target="http://www.christian-aid.org.uk/indepth/0103suda/sudan1.pdf" TargetMode="External" /><Relationship Id="rId68" Type="http://schemas.openxmlformats.org/officeDocument/2006/relationships/hyperlink" Target="http://www.petromin.safan.com/news/arc5-2004.html" TargetMode="External" /><Relationship Id="rId69" Type="http://schemas.openxmlformats.org/officeDocument/2006/relationships/hyperlink" Target="http://64.233.161.104/search?q=cache:ko9cg5eA5ugJ:www.stanford.edu/group/CIFE/sp04/EB/POil.pdf+Priobskoye+oilfield&amp;hl=en" TargetMode="External" /><Relationship Id="rId70" Type="http://schemas.openxmlformats.org/officeDocument/2006/relationships/hyperlink" Target="http://www.stanford.edu/group/CIFE/sp04/EB/POil.pdf" TargetMode="External" /><Relationship Id="rId71" Type="http://schemas.openxmlformats.org/officeDocument/2006/relationships/hyperlink" Target="http://www.thisismoney.co.uk/news/article.html?in_article_id=404089&amp;in_page_id=2" TargetMode="External" /><Relationship Id="rId72" Type="http://schemas.openxmlformats.org/officeDocument/2006/relationships/hyperlink" Target="http://www.sibneft.ru/pages.php?lang=1&amp;page=15" TargetMode="External" /><Relationship Id="rId73" Type="http://schemas.openxmlformats.org/officeDocument/2006/relationships/hyperlink" Target="http://www.sibneft.ru/pages.php?lang=1&amp;page=16" TargetMode="External" /><Relationship Id="rId74" Type="http://schemas.openxmlformats.org/officeDocument/2006/relationships/hyperlink" Target="http://www.offshore-technology.com/projects/Prirazlomnoye/" TargetMode="External" /><Relationship Id="rId75" Type="http://schemas.openxmlformats.org/officeDocument/2006/relationships/hyperlink" Target="http://www.oilonline.com/news/features/oe/20040901.Breaking.15710.asp" TargetMode="External" /><Relationship Id="rId76" Type="http://schemas.openxmlformats.org/officeDocument/2006/relationships/hyperlink" Target="http://www.bellona.no/en/energy/40034.html" TargetMode="External" /><Relationship Id="rId77" Type="http://schemas.openxmlformats.org/officeDocument/2006/relationships/hyperlink" Target="http://www.bellona.no/en/energy/39202.html" TargetMode="External" /><Relationship Id="rId78" Type="http://schemas.openxmlformats.org/officeDocument/2006/relationships/hyperlink" Target="http://www.ccb.se/spots.html#1" TargetMode="External" /><Relationship Id="rId79" Type="http://schemas.openxmlformats.org/officeDocument/2006/relationships/hyperlink" Target="http://www.telegraphindia.com/1041027/asp/business/story_3929132.asp" TargetMode="External" /><Relationship Id="rId80" Type="http://schemas.openxmlformats.org/officeDocument/2006/relationships/hyperlink" Target="http://www.newsahead.com/content/view/1047/71/" TargetMode="External" /><Relationship Id="rId81" Type="http://schemas.openxmlformats.org/officeDocument/2006/relationships/hyperlink" Target="http://www.exxonmobil.com/corporate/newsroom/publications/TheLampSpr2004/story1.asp" TargetMode="External" /><Relationship Id="rId82" Type="http://schemas.openxmlformats.org/officeDocument/2006/relationships/hyperlink" Target="http://www.bp.com/sectiongenericarticle.do?categoryId=430&amp;contentId=2000578" TargetMode="External" /><Relationship Id="rId83" Type="http://schemas.openxmlformats.org/officeDocument/2006/relationships/hyperlink" Target="http://searchingforthetruth.typepad.com/searching_for_the_truth/economics/" TargetMode="External" /><Relationship Id="rId84" Type="http://schemas.openxmlformats.org/officeDocument/2006/relationships/hyperlink" Target="http://www.cec.az/eng/acg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3"/>
  <sheetViews>
    <sheetView workbookViewId="0" topLeftCell="A1">
      <pane xSplit="2" ySplit="3" topLeftCell="S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N14" sqref="AN14"/>
    </sheetView>
  </sheetViews>
  <sheetFormatPr defaultColWidth="11.00390625" defaultRowHeight="12.75"/>
  <cols>
    <col min="1" max="1" width="8.875" style="1" customWidth="1"/>
    <col min="2" max="2" width="17.125" style="5" customWidth="1"/>
    <col min="3" max="3" width="10.875" style="7" customWidth="1"/>
    <col min="4" max="4" width="8.125" style="7" customWidth="1"/>
    <col min="5" max="13" width="2.00390625" style="0" customWidth="1"/>
    <col min="14" max="16" width="5.375" style="0" customWidth="1"/>
    <col min="17" max="18" width="6.125" style="0" customWidth="1"/>
    <col min="19" max="19" width="9.125" style="0" customWidth="1"/>
    <col min="20" max="20" width="7.375" style="0" customWidth="1"/>
    <col min="21" max="21" width="9.375" style="0" customWidth="1"/>
    <col min="22" max="32" width="4.875" style="0" customWidth="1"/>
    <col min="33" max="33" width="5.625" style="0" customWidth="1"/>
    <col min="34" max="34" width="2.625" style="0" customWidth="1"/>
    <col min="35" max="46" width="4.875" style="0" customWidth="1"/>
    <col min="47" max="47" width="119.375" style="0" customWidth="1"/>
  </cols>
  <sheetData>
    <row r="1" spans="2:46" s="1" customFormat="1" ht="12.75">
      <c r="B1" s="3"/>
      <c r="C1" s="6"/>
      <c r="D1" s="6"/>
      <c r="V1" s="9" t="s">
        <v>83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12"/>
      <c r="AI1" s="9" t="s">
        <v>84</v>
      </c>
      <c r="AJ1" s="9"/>
      <c r="AK1" s="9"/>
      <c r="AL1" s="9"/>
      <c r="AM1" s="9"/>
      <c r="AN1" s="9"/>
      <c r="AO1" s="9"/>
      <c r="AP1" s="9"/>
      <c r="AQ1" s="9"/>
      <c r="AR1" s="9"/>
      <c r="AS1" s="9"/>
      <c r="AT1" s="12"/>
    </row>
    <row r="2" spans="2:47" s="1" customFormat="1" ht="12.75">
      <c r="B2" s="3" t="s">
        <v>36</v>
      </c>
      <c r="C2" s="6" t="s">
        <v>42</v>
      </c>
      <c r="D2" s="6" t="s">
        <v>55</v>
      </c>
      <c r="E2" s="9" t="s">
        <v>88</v>
      </c>
      <c r="F2" s="9"/>
      <c r="G2" s="9"/>
      <c r="H2" s="9"/>
      <c r="I2" s="9"/>
      <c r="J2" s="9"/>
      <c r="K2" s="9"/>
      <c r="L2" s="9"/>
      <c r="M2" s="9"/>
      <c r="N2" s="1" t="s">
        <v>107</v>
      </c>
      <c r="O2" s="1" t="s">
        <v>108</v>
      </c>
      <c r="P2" s="1" t="s">
        <v>109</v>
      </c>
      <c r="Q2" s="1" t="s">
        <v>45</v>
      </c>
      <c r="R2" s="1" t="s">
        <v>114</v>
      </c>
      <c r="S2" s="1" t="s">
        <v>3</v>
      </c>
      <c r="T2" s="1" t="s">
        <v>90</v>
      </c>
      <c r="U2" s="1" t="s">
        <v>91</v>
      </c>
      <c r="V2" s="1">
        <v>2005</v>
      </c>
      <c r="W2" s="1">
        <f>V2+1</f>
        <v>2006</v>
      </c>
      <c r="X2" s="1">
        <f aca="true" t="shared" si="0" ref="X2:AF2">W2+1</f>
        <v>2007</v>
      </c>
      <c r="Y2" s="1">
        <f t="shared" si="0"/>
        <v>2008</v>
      </c>
      <c r="Z2" s="1">
        <f t="shared" si="0"/>
        <v>2009</v>
      </c>
      <c r="AA2" s="1">
        <f t="shared" si="0"/>
        <v>2010</v>
      </c>
      <c r="AB2" s="1">
        <f t="shared" si="0"/>
        <v>2011</v>
      </c>
      <c r="AC2" s="1">
        <f t="shared" si="0"/>
        <v>2012</v>
      </c>
      <c r="AD2" s="1">
        <f t="shared" si="0"/>
        <v>2013</v>
      </c>
      <c r="AE2" s="1">
        <f t="shared" si="0"/>
        <v>2014</v>
      </c>
      <c r="AF2" s="1">
        <f t="shared" si="0"/>
        <v>2015</v>
      </c>
      <c r="AG2" s="1" t="s">
        <v>101</v>
      </c>
      <c r="AI2" s="1">
        <v>2005</v>
      </c>
      <c r="AJ2" s="1">
        <f>AI2+1</f>
        <v>2006</v>
      </c>
      <c r="AK2" s="1">
        <f aca="true" t="shared" si="1" ref="AK2:AS2">AJ2+1</f>
        <v>2007</v>
      </c>
      <c r="AL2" s="1">
        <f t="shared" si="1"/>
        <v>2008</v>
      </c>
      <c r="AM2" s="1">
        <f t="shared" si="1"/>
        <v>2009</v>
      </c>
      <c r="AN2" s="1">
        <f t="shared" si="1"/>
        <v>2010</v>
      </c>
      <c r="AO2" s="1">
        <f t="shared" si="1"/>
        <v>2011</v>
      </c>
      <c r="AP2" s="1">
        <f t="shared" si="1"/>
        <v>2012</v>
      </c>
      <c r="AQ2" s="1">
        <f t="shared" si="1"/>
        <v>2013</v>
      </c>
      <c r="AR2" s="1">
        <f t="shared" si="1"/>
        <v>2014</v>
      </c>
      <c r="AS2" s="1">
        <f t="shared" si="1"/>
        <v>2015</v>
      </c>
      <c r="AT2" s="1" t="s">
        <v>101</v>
      </c>
      <c r="AU2" s="1" t="s">
        <v>85</v>
      </c>
    </row>
    <row r="3" spans="1:20" s="2" customFormat="1" ht="15.75" customHeight="1" thickBot="1">
      <c r="A3" s="19"/>
      <c r="B3" s="4"/>
      <c r="S3" s="17" t="s">
        <v>96</v>
      </c>
      <c r="T3" s="2" t="s">
        <v>97</v>
      </c>
    </row>
    <row r="4" spans="1:47" ht="12.75">
      <c r="A4" s="22" t="s">
        <v>102</v>
      </c>
      <c r="B4" s="5" t="s">
        <v>37</v>
      </c>
      <c r="C4" s="7" t="s">
        <v>75</v>
      </c>
      <c r="D4" s="7" t="s">
        <v>57</v>
      </c>
      <c r="E4" s="11">
        <v>1</v>
      </c>
      <c r="F4" s="11">
        <v>2</v>
      </c>
      <c r="G4" s="11">
        <v>3</v>
      </c>
      <c r="H4" s="11">
        <v>4</v>
      </c>
      <c r="N4" t="s">
        <v>106</v>
      </c>
      <c r="O4" t="s">
        <v>106</v>
      </c>
      <c r="P4" t="s">
        <v>106</v>
      </c>
      <c r="Q4" t="s">
        <v>46</v>
      </c>
      <c r="S4" s="13">
        <v>600000</v>
      </c>
      <c r="T4">
        <v>225</v>
      </c>
      <c r="U4" s="14">
        <v>37195</v>
      </c>
      <c r="V4" s="21">
        <v>17</v>
      </c>
      <c r="W4" s="21">
        <f>X4*0.75</f>
        <v>168.75</v>
      </c>
      <c r="X4" s="21">
        <v>225</v>
      </c>
      <c r="Y4" s="21">
        <v>225</v>
      </c>
      <c r="Z4" s="21">
        <f aca="true" t="shared" si="2" ref="Z4:AF4">Y4*0.85</f>
        <v>191.25</v>
      </c>
      <c r="AA4" s="21">
        <f t="shared" si="2"/>
        <v>162.5625</v>
      </c>
      <c r="AB4" s="21">
        <f t="shared" si="2"/>
        <v>138.178125</v>
      </c>
      <c r="AC4" s="21">
        <f t="shared" si="2"/>
        <v>117.45140624999999</v>
      </c>
      <c r="AD4" s="21">
        <f t="shared" si="2"/>
        <v>99.83369531249998</v>
      </c>
      <c r="AE4" s="21">
        <f t="shared" si="2"/>
        <v>84.85864101562498</v>
      </c>
      <c r="AF4" s="21">
        <f t="shared" si="2"/>
        <v>72.12984486328124</v>
      </c>
      <c r="AG4" s="18">
        <f>SUM(V4:AF4)*365/$S4</f>
        <v>0.9137253125685221</v>
      </c>
      <c r="AI4" s="21">
        <v>0</v>
      </c>
      <c r="AJ4" s="21">
        <v>80</v>
      </c>
      <c r="AK4" s="21">
        <v>200</v>
      </c>
      <c r="AL4" s="21">
        <v>200</v>
      </c>
      <c r="AM4" s="21">
        <f>AL4*0.85</f>
        <v>170</v>
      </c>
      <c r="AN4" s="21">
        <f aca="true" t="shared" si="3" ref="AN4:AS4">AM4*0.85</f>
        <v>144.5</v>
      </c>
      <c r="AO4" s="21">
        <f t="shared" si="3"/>
        <v>122.825</v>
      </c>
      <c r="AP4" s="21">
        <f t="shared" si="3"/>
        <v>104.40125</v>
      </c>
      <c r="AQ4" s="21">
        <f t="shared" si="3"/>
        <v>88.7410625</v>
      </c>
      <c r="AR4" s="21">
        <f t="shared" si="3"/>
        <v>75.429903125</v>
      </c>
      <c r="AS4" s="21">
        <f t="shared" si="3"/>
        <v>64.11541765624999</v>
      </c>
      <c r="AT4" s="18">
        <f>SUM(AI4:AS4)*365/$S4</f>
        <v>0.7604243519127604</v>
      </c>
      <c r="AU4" t="s">
        <v>1</v>
      </c>
    </row>
    <row r="5" spans="1:46" ht="12.75">
      <c r="A5" s="22"/>
      <c r="B5" s="5" t="s">
        <v>38</v>
      </c>
      <c r="C5" s="7" t="s">
        <v>43</v>
      </c>
      <c r="D5" s="7" t="s">
        <v>116</v>
      </c>
      <c r="E5" s="11">
        <v>1</v>
      </c>
      <c r="F5" s="11">
        <v>2</v>
      </c>
      <c r="G5" s="11">
        <v>3</v>
      </c>
      <c r="H5" s="11">
        <v>4</v>
      </c>
      <c r="N5" t="s">
        <v>106</v>
      </c>
      <c r="O5" t="s">
        <v>106</v>
      </c>
      <c r="P5" t="s">
        <v>106</v>
      </c>
      <c r="Q5" t="s">
        <v>46</v>
      </c>
      <c r="S5" s="13">
        <v>1000000</v>
      </c>
      <c r="T5">
        <v>250</v>
      </c>
      <c r="U5" s="14">
        <v>37072</v>
      </c>
      <c r="V5" s="21">
        <v>75</v>
      </c>
      <c r="W5" s="21">
        <v>200</v>
      </c>
      <c r="X5" s="21">
        <v>250</v>
      </c>
      <c r="Y5" s="21">
        <v>250</v>
      </c>
      <c r="Z5" s="21">
        <v>250</v>
      </c>
      <c r="AA5" s="21">
        <v>250</v>
      </c>
      <c r="AB5" s="21">
        <v>250</v>
      </c>
      <c r="AC5" s="21">
        <f>AB5*0.85</f>
        <v>212.5</v>
      </c>
      <c r="AD5" s="21">
        <f>AC5*0.85</f>
        <v>180.625</v>
      </c>
      <c r="AE5" s="21">
        <f>AD5*0.85</f>
        <v>153.53125</v>
      </c>
      <c r="AF5" s="21">
        <f>AE5*0.85</f>
        <v>130.5015625</v>
      </c>
      <c r="AG5" s="18">
        <f>SUM(V5:AF5)*365/$S5</f>
        <v>0.8037876015625</v>
      </c>
      <c r="AI5" s="21">
        <v>75</v>
      </c>
      <c r="AJ5" s="21">
        <v>180</v>
      </c>
      <c r="AK5" s="21">
        <v>225</v>
      </c>
      <c r="AL5" s="21">
        <v>250</v>
      </c>
      <c r="AM5" s="21">
        <v>250</v>
      </c>
      <c r="AN5" s="21">
        <v>250</v>
      </c>
      <c r="AO5" s="21">
        <f>AN5*0.85</f>
        <v>212.5</v>
      </c>
      <c r="AP5" s="21">
        <f>AO5*0.85</f>
        <v>180.625</v>
      </c>
      <c r="AQ5" s="21">
        <f>AP5*0.85</f>
        <v>153.53125</v>
      </c>
      <c r="AR5" s="21">
        <f>AQ5*0.85</f>
        <v>130.5015625</v>
      </c>
      <c r="AS5" s="21">
        <f>AR5*0.85</f>
        <v>110.926328125</v>
      </c>
      <c r="AT5" s="18">
        <f>SUM(AI5:AS5)*365/$S5</f>
        <v>0.7366007113281251</v>
      </c>
    </row>
    <row r="6" spans="1:46" ht="12.75">
      <c r="A6" s="22"/>
      <c r="B6" s="5" t="s">
        <v>39</v>
      </c>
      <c r="C6" s="7" t="s">
        <v>44</v>
      </c>
      <c r="D6" s="8" t="s">
        <v>13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N6" t="s">
        <v>106</v>
      </c>
      <c r="O6" t="s">
        <v>106</v>
      </c>
      <c r="P6" t="s">
        <v>106</v>
      </c>
      <c r="Q6" t="s">
        <v>46</v>
      </c>
      <c r="S6" s="13">
        <v>700000</v>
      </c>
      <c r="T6" t="s">
        <v>18</v>
      </c>
      <c r="U6" s="14">
        <v>37195</v>
      </c>
      <c r="V6">
        <v>17</v>
      </c>
      <c r="W6">
        <v>130</v>
      </c>
      <c r="X6">
        <v>180</v>
      </c>
      <c r="Y6">
        <v>180</v>
      </c>
      <c r="Z6">
        <v>180</v>
      </c>
      <c r="AA6">
        <v>180</v>
      </c>
      <c r="AB6">
        <v>180</v>
      </c>
      <c r="AC6" s="21">
        <f>AB6*0.85</f>
        <v>153</v>
      </c>
      <c r="AD6" s="21">
        <f>AC6*0.85</f>
        <v>130.04999999999998</v>
      </c>
      <c r="AE6" s="21">
        <f>AD6*0.85</f>
        <v>110.54249999999998</v>
      </c>
      <c r="AF6" s="21">
        <f>AE6*0.85</f>
        <v>93.96112499999998</v>
      </c>
      <c r="AG6" s="18">
        <f>SUM(V6:AF6)*365/$S6</f>
        <v>0.8001601044642858</v>
      </c>
      <c r="AI6" s="21">
        <f>100/6</f>
        <v>16.666666666666668</v>
      </c>
      <c r="AJ6" s="21">
        <v>100</v>
      </c>
      <c r="AK6" s="21">
        <v>125</v>
      </c>
      <c r="AL6" s="21">
        <v>150</v>
      </c>
      <c r="AM6" s="21">
        <v>164</v>
      </c>
      <c r="AN6" s="21">
        <v>164</v>
      </c>
      <c r="AO6" s="21">
        <v>164</v>
      </c>
      <c r="AP6" s="21">
        <v>164</v>
      </c>
      <c r="AQ6" s="21">
        <f>AP6*0.85</f>
        <v>139.4</v>
      </c>
      <c r="AR6" s="21">
        <f>AQ6*0.85</f>
        <v>118.49</v>
      </c>
      <c r="AS6" s="21">
        <f>AR6*0.85</f>
        <v>100.7165</v>
      </c>
      <c r="AT6" s="18">
        <f>SUM(AI6:AS6)*365/$S6</f>
        <v>0.7332710083333334</v>
      </c>
    </row>
    <row r="7" spans="1:47" ht="12.75">
      <c r="A7" s="22"/>
      <c r="B7" s="5" t="s">
        <v>40</v>
      </c>
      <c r="C7" s="7" t="s">
        <v>110</v>
      </c>
      <c r="D7" s="7" t="s">
        <v>111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/>
      <c r="N7" t="s">
        <v>106</v>
      </c>
      <c r="O7" t="s">
        <v>106</v>
      </c>
      <c r="P7" t="s">
        <v>106</v>
      </c>
      <c r="Q7" t="s">
        <v>118</v>
      </c>
      <c r="R7" t="s">
        <v>115</v>
      </c>
      <c r="S7" s="13">
        <v>230000</v>
      </c>
      <c r="T7" t="s">
        <v>112</v>
      </c>
      <c r="U7" s="14">
        <v>37225</v>
      </c>
      <c r="V7" s="21">
        <f>W7/12</f>
        <v>6.875</v>
      </c>
      <c r="W7" s="21">
        <f>110*0.75</f>
        <v>82.5</v>
      </c>
      <c r="X7" s="21">
        <v>110</v>
      </c>
      <c r="Y7" s="21">
        <v>110</v>
      </c>
      <c r="Z7" s="21">
        <v>110</v>
      </c>
      <c r="AA7" s="21">
        <v>110</v>
      </c>
      <c r="AB7" s="21">
        <f>AA7*0.85</f>
        <v>93.5</v>
      </c>
      <c r="AC7" s="21">
        <f>AB7*0.85</f>
        <v>79.475</v>
      </c>
      <c r="AD7" s="21">
        <f>AC7*0.85</f>
        <v>67.55375</v>
      </c>
      <c r="AE7" s="21">
        <f>AD7*0.85</f>
        <v>57.42068749999999</v>
      </c>
      <c r="AF7" s="21">
        <f>AE7*0.85</f>
        <v>48.80758437499999</v>
      </c>
      <c r="AG7" s="18">
        <f>SUM(V7:AF7)*365/$S7</f>
        <v>1.390383426019022</v>
      </c>
      <c r="AI7" s="21">
        <v>0</v>
      </c>
      <c r="AJ7" s="21">
        <f>AK7*0.75*5/6</f>
        <v>46.875</v>
      </c>
      <c r="AK7" s="21">
        <v>75</v>
      </c>
      <c r="AL7" s="21">
        <v>75</v>
      </c>
      <c r="AM7" s="21">
        <v>75</v>
      </c>
      <c r="AN7" s="21">
        <v>75</v>
      </c>
      <c r="AO7" s="21">
        <f>AN7*0.85</f>
        <v>63.75</v>
      </c>
      <c r="AP7" s="21">
        <f>AO7*0.85</f>
        <v>54.1875</v>
      </c>
      <c r="AQ7" s="21">
        <f>AP7*0.85</f>
        <v>46.059374999999996</v>
      </c>
      <c r="AR7" s="21">
        <f>AQ7*0.85</f>
        <v>39.150468749999995</v>
      </c>
      <c r="AS7" s="21">
        <f>AR7*0.85</f>
        <v>33.27789843749999</v>
      </c>
      <c r="AT7" s="18">
        <f>SUM(AI7:AS7)*365/$S7</f>
        <v>0.9256721234714673</v>
      </c>
      <c r="AU7" t="s">
        <v>2</v>
      </c>
    </row>
    <row r="8" spans="1:47" ht="12.75">
      <c r="A8" s="22"/>
      <c r="B8" s="5" t="s">
        <v>41</v>
      </c>
      <c r="C8" s="7" t="s">
        <v>47</v>
      </c>
      <c r="D8" s="7" t="s">
        <v>56</v>
      </c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N8" t="s">
        <v>106</v>
      </c>
      <c r="O8" t="s">
        <v>106</v>
      </c>
      <c r="P8" t="s">
        <v>106</v>
      </c>
      <c r="Q8" t="s">
        <v>46</v>
      </c>
      <c r="S8" s="13">
        <v>1500000</v>
      </c>
      <c r="T8">
        <v>250</v>
      </c>
      <c r="U8" s="14">
        <v>37315</v>
      </c>
      <c r="V8" s="21">
        <v>0</v>
      </c>
      <c r="W8" s="21">
        <v>125</v>
      </c>
      <c r="X8" s="21">
        <v>250</v>
      </c>
      <c r="Y8" s="21">
        <v>250</v>
      </c>
      <c r="Z8" s="21">
        <v>250</v>
      </c>
      <c r="AA8" s="21">
        <v>250</v>
      </c>
      <c r="AB8" s="21">
        <v>250</v>
      </c>
      <c r="AC8" s="21">
        <v>250</v>
      </c>
      <c r="AD8" s="21">
        <v>250</v>
      </c>
      <c r="AE8" s="21">
        <v>250</v>
      </c>
      <c r="AF8" s="21">
        <v>250</v>
      </c>
      <c r="AG8" s="18">
        <f>SUM(V8:AF8)*365/$S8</f>
        <v>0.5779166666666666</v>
      </c>
      <c r="AI8" s="21">
        <v>0</v>
      </c>
      <c r="AJ8" s="21">
        <v>62</v>
      </c>
      <c r="AK8" s="21">
        <v>250</v>
      </c>
      <c r="AL8" s="21">
        <v>250</v>
      </c>
      <c r="AM8" s="21">
        <v>250</v>
      </c>
      <c r="AN8" s="21">
        <v>250</v>
      </c>
      <c r="AO8" s="21">
        <v>250</v>
      </c>
      <c r="AP8" s="21">
        <v>250</v>
      </c>
      <c r="AQ8" s="21">
        <v>250</v>
      </c>
      <c r="AR8" s="21">
        <v>250</v>
      </c>
      <c r="AS8" s="21">
        <v>250</v>
      </c>
      <c r="AT8" s="18">
        <f>SUM(AI8:AS8)*365/$S8</f>
        <v>0.5625866666666667</v>
      </c>
      <c r="AU8" t="s">
        <v>4</v>
      </c>
    </row>
    <row r="9" spans="1:47" ht="12.75">
      <c r="A9" s="22"/>
      <c r="B9" s="5" t="s">
        <v>20</v>
      </c>
      <c r="C9" s="8" t="s">
        <v>48</v>
      </c>
      <c r="D9" s="8" t="s">
        <v>25</v>
      </c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11">
        <v>6</v>
      </c>
      <c r="N9" t="s">
        <v>106</v>
      </c>
      <c r="O9" t="s">
        <v>26</v>
      </c>
      <c r="P9" t="s">
        <v>106</v>
      </c>
      <c r="Q9" t="s">
        <v>23</v>
      </c>
      <c r="T9">
        <v>160</v>
      </c>
      <c r="U9" s="14">
        <v>37072</v>
      </c>
      <c r="V9" s="21">
        <v>25</v>
      </c>
      <c r="W9" s="21">
        <v>110</v>
      </c>
      <c r="X9" s="21">
        <v>160</v>
      </c>
      <c r="Y9" s="21">
        <v>160</v>
      </c>
      <c r="Z9" s="21">
        <v>160</v>
      </c>
      <c r="AA9" s="21">
        <v>160</v>
      </c>
      <c r="AB9" s="21">
        <v>160</v>
      </c>
      <c r="AC9" s="21">
        <v>160</v>
      </c>
      <c r="AD9" s="21">
        <v>160</v>
      </c>
      <c r="AE9" s="21">
        <v>160</v>
      </c>
      <c r="AF9" s="21">
        <v>160</v>
      </c>
      <c r="AG9" s="18"/>
      <c r="AI9" s="21">
        <v>25</v>
      </c>
      <c r="AJ9" s="21">
        <v>90</v>
      </c>
      <c r="AK9" s="21">
        <v>130</v>
      </c>
      <c r="AL9" s="21">
        <v>160</v>
      </c>
      <c r="AM9" s="21">
        <v>160</v>
      </c>
      <c r="AN9" s="21">
        <v>160</v>
      </c>
      <c r="AO9" s="21">
        <v>160</v>
      </c>
      <c r="AP9" s="21">
        <f>AO9*0.95</f>
        <v>152</v>
      </c>
      <c r="AQ9" s="21">
        <f>AP9*0.95</f>
        <v>144.4</v>
      </c>
      <c r="AR9" s="21">
        <f>AQ9*0.95</f>
        <v>137.18</v>
      </c>
      <c r="AS9" s="21">
        <f>AR9*0.95</f>
        <v>130.321</v>
      </c>
      <c r="AT9" s="18"/>
      <c r="AU9" t="s">
        <v>24</v>
      </c>
    </row>
    <row r="10" spans="1:47" ht="12.75">
      <c r="A10" s="22"/>
      <c r="B10" s="5" t="s">
        <v>29</v>
      </c>
      <c r="C10" s="8" t="s">
        <v>49</v>
      </c>
      <c r="D10" s="8" t="s">
        <v>27</v>
      </c>
      <c r="E10" s="11">
        <v>1</v>
      </c>
      <c r="F10" s="11">
        <v>2</v>
      </c>
      <c r="G10" s="11">
        <v>3</v>
      </c>
      <c r="H10" s="11">
        <v>4</v>
      </c>
      <c r="I10" s="11">
        <v>5</v>
      </c>
      <c r="J10" s="11">
        <v>6</v>
      </c>
      <c r="K10" s="11">
        <v>7</v>
      </c>
      <c r="L10" s="11">
        <v>8</v>
      </c>
      <c r="M10" s="11">
        <v>9</v>
      </c>
      <c r="N10" t="s">
        <v>106</v>
      </c>
      <c r="O10" t="s">
        <v>26</v>
      </c>
      <c r="P10" t="s">
        <v>106</v>
      </c>
      <c r="Q10" t="s">
        <v>23</v>
      </c>
      <c r="S10" s="13">
        <v>1300000</v>
      </c>
      <c r="T10">
        <v>300</v>
      </c>
      <c r="U10" s="21">
        <v>1981</v>
      </c>
      <c r="V10" s="21">
        <v>20</v>
      </c>
      <c r="W10" s="21">
        <v>150</v>
      </c>
      <c r="X10" s="21">
        <v>300</v>
      </c>
      <c r="Y10" s="21">
        <v>300</v>
      </c>
      <c r="Z10" s="21">
        <v>300</v>
      </c>
      <c r="AA10" s="21">
        <v>300</v>
      </c>
      <c r="AB10" s="21">
        <v>300</v>
      </c>
      <c r="AC10" s="21">
        <f>AB10*0.95</f>
        <v>285</v>
      </c>
      <c r="AD10" s="21">
        <f>AC10*0.95</f>
        <v>270.75</v>
      </c>
      <c r="AE10" s="21">
        <f>AD10*0.95</f>
        <v>257.2125</v>
      </c>
      <c r="AF10" s="21">
        <f>AE10*0.95</f>
        <v>244.35187499999998</v>
      </c>
      <c r="AG10" s="18">
        <f aca="true" t="shared" si="4" ref="AG10:AG36">SUM(V10:AF10)*365/$S10</f>
        <v>0.7657459591346153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18">
        <f aca="true" t="shared" si="5" ref="AT10:AT36">SUM(AI10:AS10)*365/$S10</f>
        <v>0</v>
      </c>
      <c r="AU10" t="s">
        <v>28</v>
      </c>
    </row>
    <row r="11" spans="1:47" ht="12.75">
      <c r="A11" s="22"/>
      <c r="B11" s="5" t="s">
        <v>31</v>
      </c>
      <c r="C11" s="8" t="s">
        <v>52</v>
      </c>
      <c r="D11" s="8"/>
      <c r="E11" s="11">
        <v>1</v>
      </c>
      <c r="F11" s="11">
        <v>2</v>
      </c>
      <c r="G11" s="11">
        <v>3</v>
      </c>
      <c r="H11" s="11">
        <v>4</v>
      </c>
      <c r="N11" t="s">
        <v>106</v>
      </c>
      <c r="O11" t="s">
        <v>106</v>
      </c>
      <c r="P11" t="s">
        <v>26</v>
      </c>
      <c r="Q11" t="s">
        <v>118</v>
      </c>
      <c r="S11" s="13">
        <v>610000</v>
      </c>
      <c r="T11">
        <v>150</v>
      </c>
      <c r="U11" t="s">
        <v>33</v>
      </c>
      <c r="V11" s="21">
        <v>0</v>
      </c>
      <c r="W11" s="21">
        <v>30</v>
      </c>
      <c r="X11" s="21">
        <v>110</v>
      </c>
      <c r="Y11" s="21">
        <v>150</v>
      </c>
      <c r="Z11" s="21">
        <v>150</v>
      </c>
      <c r="AA11" s="21">
        <v>150</v>
      </c>
      <c r="AB11" s="21">
        <v>150</v>
      </c>
      <c r="AC11" s="21">
        <f>AB11*0.85</f>
        <v>127.5</v>
      </c>
      <c r="AD11" s="21">
        <f>AC11*0.85</f>
        <v>108.375</v>
      </c>
      <c r="AE11" s="21">
        <f>AD11*0.85</f>
        <v>92.11874999999999</v>
      </c>
      <c r="AF11" s="21">
        <f>AE11*0.85</f>
        <v>78.30093749999999</v>
      </c>
      <c r="AG11" s="18">
        <f t="shared" si="4"/>
        <v>0.6858976408811475</v>
      </c>
      <c r="AI11" s="21">
        <v>0</v>
      </c>
      <c r="AJ11" s="21">
        <v>0</v>
      </c>
      <c r="AK11" s="21">
        <v>0</v>
      </c>
      <c r="AL11" s="21">
        <v>30</v>
      </c>
      <c r="AM11" s="21">
        <v>110</v>
      </c>
      <c r="AN11" s="21">
        <v>150</v>
      </c>
      <c r="AO11" s="21">
        <v>150</v>
      </c>
      <c r="AP11" s="21">
        <v>150</v>
      </c>
      <c r="AQ11" s="21">
        <f>AP11*0.85</f>
        <v>127.5</v>
      </c>
      <c r="AR11" s="21">
        <f>AQ11*0.85</f>
        <v>108.375</v>
      </c>
      <c r="AS11" s="21">
        <f>AR11*0.85</f>
        <v>92.11874999999999</v>
      </c>
      <c r="AT11" s="18">
        <f t="shared" si="5"/>
        <v>0.5492913422131147</v>
      </c>
      <c r="AU11" t="s">
        <v>32</v>
      </c>
    </row>
    <row r="12" spans="1:47" ht="12.75">
      <c r="A12" s="22"/>
      <c r="B12" s="5" t="s">
        <v>50</v>
      </c>
      <c r="C12" s="8" t="s">
        <v>52</v>
      </c>
      <c r="D12" s="8" t="s">
        <v>116</v>
      </c>
      <c r="E12" s="11">
        <v>1</v>
      </c>
      <c r="F12" s="11">
        <v>2</v>
      </c>
      <c r="G12" s="11">
        <v>3</v>
      </c>
      <c r="N12" t="s">
        <v>106</v>
      </c>
      <c r="Q12" t="s">
        <v>118</v>
      </c>
      <c r="S12" s="13">
        <v>2300000</v>
      </c>
      <c r="T12">
        <v>250</v>
      </c>
      <c r="V12" s="21">
        <v>0</v>
      </c>
      <c r="W12" s="21">
        <v>50</v>
      </c>
      <c r="X12" s="21">
        <v>100</v>
      </c>
      <c r="Y12" s="21">
        <v>150</v>
      </c>
      <c r="Z12" s="21">
        <v>200</v>
      </c>
      <c r="AA12" s="21">
        <v>250</v>
      </c>
      <c r="AB12" s="21">
        <v>250</v>
      </c>
      <c r="AC12" s="21">
        <v>250</v>
      </c>
      <c r="AD12" s="21">
        <v>250</v>
      </c>
      <c r="AE12" s="21">
        <v>250</v>
      </c>
      <c r="AF12" s="21">
        <v>250</v>
      </c>
      <c r="AG12" s="18">
        <f t="shared" si="4"/>
        <v>0.3173913043478261</v>
      </c>
      <c r="AI12" s="21">
        <v>0</v>
      </c>
      <c r="AJ12" s="21">
        <v>0</v>
      </c>
      <c r="AK12" s="21">
        <v>100</v>
      </c>
      <c r="AL12" s="21">
        <v>150</v>
      </c>
      <c r="AM12" s="21">
        <v>200</v>
      </c>
      <c r="AN12" s="21">
        <v>250</v>
      </c>
      <c r="AO12" s="21">
        <v>250</v>
      </c>
      <c r="AP12" s="21">
        <v>250</v>
      </c>
      <c r="AQ12" s="21">
        <v>250</v>
      </c>
      <c r="AR12" s="21">
        <v>250</v>
      </c>
      <c r="AS12" s="21">
        <v>250</v>
      </c>
      <c r="AT12" s="18">
        <f t="shared" si="5"/>
        <v>0.3094565217391304</v>
      </c>
      <c r="AU12" t="s">
        <v>35</v>
      </c>
    </row>
    <row r="13" spans="1:47" ht="12.75">
      <c r="A13" s="22"/>
      <c r="B13" s="5" t="s">
        <v>51</v>
      </c>
      <c r="C13" s="8" t="s">
        <v>53</v>
      </c>
      <c r="D13" s="8" t="s">
        <v>56</v>
      </c>
      <c r="E13" s="11">
        <v>1</v>
      </c>
      <c r="F13" s="11">
        <v>2</v>
      </c>
      <c r="G13" s="11">
        <v>3</v>
      </c>
      <c r="Q13" t="s">
        <v>118</v>
      </c>
      <c r="S13" s="13">
        <v>5400000</v>
      </c>
      <c r="U13" s="14">
        <v>36922</v>
      </c>
      <c r="V13" s="21">
        <f>410-140</f>
        <v>270</v>
      </c>
      <c r="W13" s="21">
        <v>400</v>
      </c>
      <c r="X13" s="21">
        <v>530</v>
      </c>
      <c r="Y13" s="21">
        <f>800-140</f>
        <v>660</v>
      </c>
      <c r="Z13" s="21">
        <v>760</v>
      </c>
      <c r="AA13" s="21">
        <f>1000-140</f>
        <v>860</v>
      </c>
      <c r="AB13" s="21">
        <f>1000-140</f>
        <v>860</v>
      </c>
      <c r="AC13" s="21">
        <f>1000-140</f>
        <v>860</v>
      </c>
      <c r="AD13" s="21">
        <f>1000-140</f>
        <v>860</v>
      </c>
      <c r="AE13" s="21">
        <f>1000-140</f>
        <v>860</v>
      </c>
      <c r="AF13" s="21">
        <f>1000-140</f>
        <v>860</v>
      </c>
      <c r="AG13" s="18">
        <f t="shared" si="4"/>
        <v>0.5258703703703703</v>
      </c>
      <c r="AI13" s="21">
        <v>270</v>
      </c>
      <c r="AJ13" s="21">
        <v>270</v>
      </c>
      <c r="AK13" s="21">
        <v>350</v>
      </c>
      <c r="AL13" s="21">
        <v>500</v>
      </c>
      <c r="AM13" s="21">
        <v>650</v>
      </c>
      <c r="AN13" s="21">
        <v>750</v>
      </c>
      <c r="AO13" s="21">
        <v>860</v>
      </c>
      <c r="AP13" s="21">
        <v>860</v>
      </c>
      <c r="AQ13" s="21">
        <v>860</v>
      </c>
      <c r="AR13" s="21">
        <v>860</v>
      </c>
      <c r="AS13" s="21">
        <v>860</v>
      </c>
      <c r="AT13" s="18">
        <f t="shared" si="5"/>
        <v>0.4792314814814815</v>
      </c>
      <c r="AU13" t="s">
        <v>0</v>
      </c>
    </row>
    <row r="14" spans="1:46" ht="12.75">
      <c r="A14" s="3" t="s">
        <v>5</v>
      </c>
      <c r="C14" s="8"/>
      <c r="D14" s="8"/>
      <c r="S14" s="13">
        <f>SUM(S4:S13)/1000</f>
        <v>13640</v>
      </c>
      <c r="V14" s="23">
        <f>SUM(V4:V13)/1000</f>
        <v>0.430875</v>
      </c>
      <c r="W14" s="23">
        <f aca="true" t="shared" si="6" ref="W14:AF14">SUM(W4:W13)/1000</f>
        <v>1.44625</v>
      </c>
      <c r="X14" s="23">
        <f t="shared" si="6"/>
        <v>2.215</v>
      </c>
      <c r="Y14" s="23">
        <f t="shared" si="6"/>
        <v>2.435</v>
      </c>
      <c r="Z14" s="23">
        <f t="shared" si="6"/>
        <v>2.55125</v>
      </c>
      <c r="AA14" s="23">
        <f t="shared" si="6"/>
        <v>2.6725625</v>
      </c>
      <c r="AB14" s="23">
        <f t="shared" si="6"/>
        <v>2.631678125</v>
      </c>
      <c r="AC14" s="23">
        <f t="shared" si="6"/>
        <v>2.4949264062500003</v>
      </c>
      <c r="AD14" s="23">
        <f t="shared" si="6"/>
        <v>2.3771874453125</v>
      </c>
      <c r="AE14" s="23">
        <f t="shared" si="6"/>
        <v>2.275684328515625</v>
      </c>
      <c r="AF14" s="23">
        <f t="shared" si="6"/>
        <v>2.1880529292382813</v>
      </c>
      <c r="AG14" s="18">
        <f t="shared" si="4"/>
        <v>0.6346950409109596</v>
      </c>
      <c r="AI14" s="23">
        <f>SUM(AI4:AI13)/1000</f>
        <v>0.38666666666666666</v>
      </c>
      <c r="AJ14" s="23">
        <f>SUM(AJ4:AJ13)/1000</f>
        <v>0.828875</v>
      </c>
      <c r="AK14" s="23">
        <f>SUM(AK4:AK13)/1000</f>
        <v>1.455</v>
      </c>
      <c r="AL14" s="23">
        <f>SUM(AL4:AL13)/1000</f>
        <v>1.765</v>
      </c>
      <c r="AM14" s="23">
        <f>SUM(AM4:AM13)/1000</f>
        <v>2.029</v>
      </c>
      <c r="AN14" s="23">
        <f>SUM(AN4:AN13)/1000</f>
        <v>2.1935</v>
      </c>
      <c r="AO14" s="23">
        <f>SUM(AO4:AO13)/1000</f>
        <v>2.233075</v>
      </c>
      <c r="AP14" s="23">
        <f>SUM(AP4:AP13)/1000</f>
        <v>2.16521375</v>
      </c>
      <c r="AQ14" s="23">
        <f>SUM(AQ4:AQ13)/1000</f>
        <v>2.0596316874999996</v>
      </c>
      <c r="AR14" s="23">
        <f>SUM(AR4:AR13)/1000</f>
        <v>1.969126934375</v>
      </c>
      <c r="AS14" s="23">
        <f>SUM(AS4:AS13)/1000</f>
        <v>1.89147589421875</v>
      </c>
      <c r="AT14" s="18">
        <f t="shared" si="5"/>
        <v>0.5078039736405829</v>
      </c>
    </row>
    <row r="15" spans="3:46" ht="9" customHeight="1">
      <c r="C15" s="8"/>
      <c r="D15" s="8"/>
      <c r="S15" s="13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8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18" t="e">
        <f t="shared" si="5"/>
        <v>#DIV/0!</v>
      </c>
    </row>
    <row r="16" spans="1:46" ht="12.75">
      <c r="A16" s="20" t="s">
        <v>103</v>
      </c>
      <c r="B16" s="5" t="s">
        <v>70</v>
      </c>
      <c r="C16" s="8" t="s">
        <v>71</v>
      </c>
      <c r="D16" s="8"/>
      <c r="S16" s="1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18" t="e">
        <f t="shared" si="4"/>
        <v>#DIV/0!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8" t="e">
        <f t="shared" si="5"/>
        <v>#DIV/0!</v>
      </c>
    </row>
    <row r="17" spans="1:46" ht="12.75">
      <c r="A17" s="20"/>
      <c r="B17" s="5" t="s">
        <v>72</v>
      </c>
      <c r="C17" s="8" t="s">
        <v>73</v>
      </c>
      <c r="D17" s="8"/>
      <c r="S17" s="13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8" t="e">
        <f t="shared" si="4"/>
        <v>#DIV/0!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8" t="e">
        <f t="shared" si="5"/>
        <v>#DIV/0!</v>
      </c>
    </row>
    <row r="18" spans="1:46" ht="12.75">
      <c r="A18" s="20"/>
      <c r="B18" s="5" t="s">
        <v>74</v>
      </c>
      <c r="C18" s="8" t="s">
        <v>75</v>
      </c>
      <c r="D18" s="8"/>
      <c r="S18" s="13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8" t="e">
        <f t="shared" si="4"/>
        <v>#DIV/0!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18" t="e">
        <f t="shared" si="5"/>
        <v>#DIV/0!</v>
      </c>
    </row>
    <row r="19" spans="1:46" ht="12.75">
      <c r="A19" s="20"/>
      <c r="B19" s="5" t="s">
        <v>76</v>
      </c>
      <c r="C19" s="8" t="s">
        <v>47</v>
      </c>
      <c r="D19" s="8"/>
      <c r="S19" s="13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8" t="e">
        <f t="shared" si="4"/>
        <v>#DIV/0!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18" t="e">
        <f t="shared" si="5"/>
        <v>#DIV/0!</v>
      </c>
    </row>
    <row r="20" spans="1:46" ht="12.75">
      <c r="A20" s="20"/>
      <c r="B20" s="5" t="s">
        <v>77</v>
      </c>
      <c r="C20" s="8" t="s">
        <v>43</v>
      </c>
      <c r="D20" s="8"/>
      <c r="S20" s="13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8" t="e">
        <f t="shared" si="4"/>
        <v>#DIV/0!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18" t="e">
        <f t="shared" si="5"/>
        <v>#DIV/0!</v>
      </c>
    </row>
    <row r="21" spans="1:46" ht="12.75">
      <c r="A21" s="20"/>
      <c r="B21" s="5" t="s">
        <v>78</v>
      </c>
      <c r="C21" s="8" t="s">
        <v>44</v>
      </c>
      <c r="D21" s="8"/>
      <c r="S21" s="13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8" t="e">
        <f t="shared" si="4"/>
        <v>#DIV/0!</v>
      </c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18" t="e">
        <f t="shared" si="5"/>
        <v>#DIV/0!</v>
      </c>
    </row>
    <row r="22" spans="1:46" ht="12.75">
      <c r="A22" s="20"/>
      <c r="B22" s="5" t="s">
        <v>79</v>
      </c>
      <c r="C22" s="8" t="s">
        <v>80</v>
      </c>
      <c r="D22" s="8"/>
      <c r="S22" s="13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8" t="e">
        <f t="shared" si="4"/>
        <v>#DIV/0!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18" t="e">
        <f t="shared" si="5"/>
        <v>#DIV/0!</v>
      </c>
    </row>
    <row r="23" spans="1:46" ht="12.75">
      <c r="A23" s="20"/>
      <c r="B23" s="5" t="s">
        <v>81</v>
      </c>
      <c r="C23" s="8" t="s">
        <v>64</v>
      </c>
      <c r="D23" s="8" t="s">
        <v>65</v>
      </c>
      <c r="S23" s="13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8" t="e">
        <f t="shared" si="4"/>
        <v>#DIV/0!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18" t="e">
        <f t="shared" si="5"/>
        <v>#DIV/0!</v>
      </c>
    </row>
    <row r="24" spans="1:46" ht="12.75">
      <c r="A24" s="20"/>
      <c r="B24" s="5" t="s">
        <v>82</v>
      </c>
      <c r="C24" s="8" t="s">
        <v>52</v>
      </c>
      <c r="D24" s="8" t="s">
        <v>57</v>
      </c>
      <c r="S24" s="13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8" t="e">
        <f t="shared" si="4"/>
        <v>#DIV/0!</v>
      </c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18" t="e">
        <f t="shared" si="5"/>
        <v>#DIV/0!</v>
      </c>
    </row>
    <row r="25" spans="1:46" ht="12.75">
      <c r="A25" s="20"/>
      <c r="B25" s="5" t="s">
        <v>86</v>
      </c>
      <c r="C25" s="8" t="s">
        <v>87</v>
      </c>
      <c r="D25" s="8"/>
      <c r="S25" s="13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8" t="e">
        <f t="shared" si="4"/>
        <v>#DIV/0!</v>
      </c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18" t="e">
        <f t="shared" si="5"/>
        <v>#DIV/0!</v>
      </c>
    </row>
    <row r="26" spans="3:46" ht="12.75">
      <c r="C26" s="8"/>
      <c r="D26" s="8"/>
      <c r="S26" s="13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8" t="e">
        <f t="shared" si="4"/>
        <v>#DIV/0!</v>
      </c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18" t="e">
        <f t="shared" si="5"/>
        <v>#DIV/0!</v>
      </c>
    </row>
    <row r="27" spans="1:46" ht="12.75">
      <c r="A27" s="20" t="s">
        <v>104</v>
      </c>
      <c r="B27" s="5" t="s">
        <v>54</v>
      </c>
      <c r="C27" s="8" t="s">
        <v>43</v>
      </c>
      <c r="D27" s="7" t="s">
        <v>56</v>
      </c>
      <c r="S27" s="13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8" t="e">
        <f t="shared" si="4"/>
        <v>#DIV/0!</v>
      </c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18" t="e">
        <f t="shared" si="5"/>
        <v>#DIV/0!</v>
      </c>
    </row>
    <row r="28" spans="1:46" ht="12.75">
      <c r="A28" s="20"/>
      <c r="B28" s="5" t="s">
        <v>58</v>
      </c>
      <c r="C28" s="8" t="s">
        <v>43</v>
      </c>
      <c r="S28" s="13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8" t="e">
        <f t="shared" si="4"/>
        <v>#DIV/0!</v>
      </c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18" t="e">
        <f t="shared" si="5"/>
        <v>#DIV/0!</v>
      </c>
    </row>
    <row r="29" spans="1:46" ht="12.75">
      <c r="A29" s="20"/>
      <c r="B29" s="5" t="s">
        <v>59</v>
      </c>
      <c r="C29" s="8" t="s">
        <v>43</v>
      </c>
      <c r="S29" s="13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8" t="e">
        <f t="shared" si="4"/>
        <v>#DIV/0!</v>
      </c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18" t="e">
        <f t="shared" si="5"/>
        <v>#DIV/0!</v>
      </c>
    </row>
    <row r="30" spans="1:46" ht="12.75">
      <c r="A30" s="20"/>
      <c r="B30" s="5" t="s">
        <v>60</v>
      </c>
      <c r="C30" s="7" t="s">
        <v>44</v>
      </c>
      <c r="S30" s="13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8" t="e">
        <f t="shared" si="4"/>
        <v>#DIV/0!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8" t="e">
        <f t="shared" si="5"/>
        <v>#DIV/0!</v>
      </c>
    </row>
    <row r="31" spans="1:46" ht="12.75">
      <c r="A31" s="20"/>
      <c r="B31" s="5" t="s">
        <v>61</v>
      </c>
      <c r="C31" s="8" t="s">
        <v>44</v>
      </c>
      <c r="Q31" t="s">
        <v>46</v>
      </c>
      <c r="S31" s="13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8" t="e">
        <f t="shared" si="4"/>
        <v>#DIV/0!</v>
      </c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18" t="e">
        <f t="shared" si="5"/>
        <v>#DIV/0!</v>
      </c>
    </row>
    <row r="32" spans="1:46" ht="12.75">
      <c r="A32" s="20"/>
      <c r="B32" s="5" t="s">
        <v>62</v>
      </c>
      <c r="C32" s="8" t="s">
        <v>44</v>
      </c>
      <c r="S32" s="13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8" t="e">
        <f t="shared" si="4"/>
        <v>#DIV/0!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18" t="e">
        <f t="shared" si="5"/>
        <v>#DIV/0!</v>
      </c>
    </row>
    <row r="33" spans="1:46" ht="12.75">
      <c r="A33" s="20"/>
      <c r="B33" s="5" t="s">
        <v>63</v>
      </c>
      <c r="C33" s="8" t="s">
        <v>64</v>
      </c>
      <c r="D33" s="7" t="s">
        <v>65</v>
      </c>
      <c r="S33" s="13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8" t="e">
        <f t="shared" si="4"/>
        <v>#DIV/0!</v>
      </c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8" t="e">
        <f t="shared" si="5"/>
        <v>#DIV/0!</v>
      </c>
    </row>
    <row r="34" spans="1:46" ht="12.75">
      <c r="A34" s="20"/>
      <c r="B34" s="5" t="s">
        <v>66</v>
      </c>
      <c r="C34" s="8" t="s">
        <v>48</v>
      </c>
      <c r="S34" s="13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8" t="e">
        <f t="shared" si="4"/>
        <v>#DIV/0!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18" t="e">
        <f t="shared" si="5"/>
        <v>#DIV/0!</v>
      </c>
    </row>
    <row r="35" spans="1:46" ht="12.75">
      <c r="A35" s="20"/>
      <c r="B35" s="5" t="s">
        <v>67</v>
      </c>
      <c r="C35" s="8" t="s">
        <v>68</v>
      </c>
      <c r="S35" s="13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8" t="e">
        <f t="shared" si="4"/>
        <v>#DIV/0!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18" t="e">
        <f t="shared" si="5"/>
        <v>#DIV/0!</v>
      </c>
    </row>
    <row r="36" spans="1:46" ht="12.75">
      <c r="A36" s="20"/>
      <c r="B36" s="5" t="s">
        <v>69</v>
      </c>
      <c r="C36" s="8" t="s">
        <v>52</v>
      </c>
      <c r="S36" s="13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8" t="e">
        <f t="shared" si="4"/>
        <v>#DIV/0!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18" t="e">
        <f t="shared" si="5"/>
        <v>#DIV/0!</v>
      </c>
    </row>
    <row r="37" spans="19:45" ht="12.75">
      <c r="S37" s="13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9:45" ht="12.75">
      <c r="S38" s="13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ht="12.75">
      <c r="A39" s="20" t="s">
        <v>6</v>
      </c>
      <c r="B39" s="5" t="s">
        <v>7</v>
      </c>
      <c r="E39" s="11">
        <v>1</v>
      </c>
      <c r="S39" s="13">
        <v>1000000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ht="12.75">
      <c r="A40" s="20"/>
      <c r="B40" s="5" t="s">
        <v>9</v>
      </c>
      <c r="E40" s="11">
        <v>1</v>
      </c>
      <c r="S40" s="13">
        <v>100000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ht="12.75">
      <c r="A41" s="20"/>
      <c r="B41" s="5" t="s">
        <v>30</v>
      </c>
      <c r="C41" s="8" t="s">
        <v>52</v>
      </c>
      <c r="D41" s="8"/>
      <c r="E41" s="11">
        <v>1</v>
      </c>
      <c r="F41" s="11">
        <v>2</v>
      </c>
      <c r="G41" s="11">
        <v>3</v>
      </c>
      <c r="H41" s="11">
        <v>4</v>
      </c>
      <c r="I41" s="11">
        <v>5</v>
      </c>
      <c r="N41" t="s">
        <v>106</v>
      </c>
      <c r="O41" t="s">
        <v>106</v>
      </c>
      <c r="P41" t="s">
        <v>26</v>
      </c>
      <c r="S41" s="13">
        <v>4000000</v>
      </c>
      <c r="T41">
        <v>550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45" ht="12.75">
      <c r="A42" s="20"/>
      <c r="S42" s="13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</row>
    <row r="43" spans="1:45" ht="12.75">
      <c r="A43" s="20"/>
      <c r="S43" s="13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</row>
    <row r="44" spans="1:45" ht="12.75">
      <c r="A44" s="20"/>
      <c r="S44" s="13"/>
      <c r="V44" s="21"/>
      <c r="W44" s="21"/>
      <c r="X44" s="5"/>
      <c r="Y44" s="21"/>
      <c r="Z44" s="21"/>
      <c r="AA44" s="21"/>
      <c r="AB44" s="21"/>
      <c r="AC44" s="21"/>
      <c r="AD44" s="21"/>
      <c r="AE44" s="21"/>
      <c r="AF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45" ht="12.75">
      <c r="A45" s="20"/>
      <c r="S45" s="13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 ht="12.75">
      <c r="A46" s="20"/>
      <c r="S46" s="13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9:45" ht="12.75">
      <c r="S47" s="13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ht="12.75">
      <c r="A48" s="22" t="s">
        <v>105</v>
      </c>
      <c r="B48" s="5" t="s">
        <v>95</v>
      </c>
      <c r="C48" s="7" t="s">
        <v>75</v>
      </c>
      <c r="D48" s="7" t="s">
        <v>57</v>
      </c>
      <c r="E48" s="11">
        <v>1</v>
      </c>
      <c r="S48" s="13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</row>
    <row r="49" spans="1:45" s="27" customFormat="1" ht="12.75">
      <c r="A49" s="22"/>
      <c r="B49" s="24" t="s">
        <v>113</v>
      </c>
      <c r="C49" s="25" t="s">
        <v>110</v>
      </c>
      <c r="D49" s="25" t="s">
        <v>116</v>
      </c>
      <c r="E49" s="26">
        <v>1</v>
      </c>
      <c r="R49" s="27" t="s">
        <v>117</v>
      </c>
      <c r="S49" s="28">
        <v>400000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45" ht="12.75">
      <c r="A50" s="22"/>
      <c r="B50" s="5" t="s">
        <v>8</v>
      </c>
      <c r="C50" s="7" t="s">
        <v>43</v>
      </c>
      <c r="E50" s="11">
        <v>1</v>
      </c>
      <c r="S50" s="13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  <row r="51" spans="1:45" ht="12.75">
      <c r="A51" s="22"/>
      <c r="B51" s="5" t="s">
        <v>10</v>
      </c>
      <c r="C51" s="8" t="s">
        <v>43</v>
      </c>
      <c r="E51" s="11">
        <v>1</v>
      </c>
      <c r="S51" s="13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45" ht="12.75">
      <c r="A52" s="22"/>
      <c r="B52" s="5" t="s">
        <v>11</v>
      </c>
      <c r="C52" s="8" t="s">
        <v>44</v>
      </c>
      <c r="E52" s="11">
        <v>1</v>
      </c>
      <c r="F52" s="11">
        <v>2</v>
      </c>
      <c r="S52" s="13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45" ht="12.75">
      <c r="A53" s="22"/>
      <c r="B53" s="5" t="s">
        <v>12</v>
      </c>
      <c r="C53" s="8" t="s">
        <v>44</v>
      </c>
      <c r="E53" s="11">
        <v>1</v>
      </c>
      <c r="F53" s="11">
        <v>2</v>
      </c>
      <c r="S53" s="13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45" ht="12.75">
      <c r="A54" s="22"/>
      <c r="B54" s="5" t="s">
        <v>14</v>
      </c>
      <c r="C54" s="8" t="s">
        <v>44</v>
      </c>
      <c r="E54" s="11">
        <v>1</v>
      </c>
      <c r="F54" s="11"/>
      <c r="S54" s="13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1:45" ht="12.75">
      <c r="A55" s="22"/>
      <c r="B55" s="5" t="s">
        <v>15</v>
      </c>
      <c r="C55" s="8" t="s">
        <v>44</v>
      </c>
      <c r="E55" s="11">
        <v>1</v>
      </c>
      <c r="F55" s="11"/>
      <c r="S55" s="13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1:45" ht="12.75">
      <c r="A56" s="22"/>
      <c r="B56" s="5" t="s">
        <v>61</v>
      </c>
      <c r="C56" s="8" t="s">
        <v>44</v>
      </c>
      <c r="E56" s="11">
        <v>1</v>
      </c>
      <c r="F56" s="11"/>
      <c r="S56" s="13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1:45" ht="12.75">
      <c r="A57" s="22"/>
      <c r="B57" s="5" t="s">
        <v>60</v>
      </c>
      <c r="C57" s="8" t="s">
        <v>44</v>
      </c>
      <c r="E57" s="11">
        <v>1</v>
      </c>
      <c r="F57" s="11"/>
      <c r="S57" s="13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1:45" ht="12.75">
      <c r="A58" s="22"/>
      <c r="B58" s="5" t="s">
        <v>16</v>
      </c>
      <c r="C58" s="8" t="s">
        <v>44</v>
      </c>
      <c r="E58" s="11">
        <v>1</v>
      </c>
      <c r="F58" s="11"/>
      <c r="S58" s="1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1:45" ht="12.75">
      <c r="A59" s="22"/>
      <c r="B59" s="5" t="s">
        <v>19</v>
      </c>
      <c r="C59" s="8" t="s">
        <v>48</v>
      </c>
      <c r="E59" s="11">
        <v>1</v>
      </c>
      <c r="F59" s="11"/>
      <c r="S59" s="13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1:45" ht="12.75">
      <c r="A60" s="22"/>
      <c r="B60" s="5" t="s">
        <v>21</v>
      </c>
      <c r="C60" s="8" t="s">
        <v>48</v>
      </c>
      <c r="E60" s="11">
        <v>1</v>
      </c>
      <c r="F60" s="11"/>
      <c r="S60" s="1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1:45" ht="12.75">
      <c r="A61" s="22"/>
      <c r="B61" s="5" t="s">
        <v>22</v>
      </c>
      <c r="C61" s="8" t="s">
        <v>48</v>
      </c>
      <c r="E61" s="11">
        <v>1</v>
      </c>
      <c r="F61" s="11"/>
      <c r="S61" s="13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1:45" ht="12.75">
      <c r="A62" s="22"/>
      <c r="B62" s="5" t="s">
        <v>34</v>
      </c>
      <c r="C62" s="8" t="s">
        <v>52</v>
      </c>
      <c r="E62" s="11">
        <v>1</v>
      </c>
      <c r="F62" s="11"/>
      <c r="S62" s="1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1:45" ht="12.75">
      <c r="A63" s="22"/>
      <c r="E63" s="11"/>
      <c r="F63" s="11"/>
      <c r="S63" s="13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</row>
    <row r="64" spans="1:45" ht="12.75">
      <c r="A64" s="22"/>
      <c r="E64" s="11"/>
      <c r="F64" s="11"/>
      <c r="S64" s="13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</row>
    <row r="65" spans="1:45" ht="12.75">
      <c r="A65" s="22"/>
      <c r="E65" s="11"/>
      <c r="F65" s="11"/>
      <c r="S65" s="13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</row>
    <row r="66" spans="1:45" ht="12.75">
      <c r="A66" s="22"/>
      <c r="E66" s="11"/>
      <c r="F66" s="11"/>
      <c r="S66" s="13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</row>
    <row r="67" spans="1:45" ht="12.75">
      <c r="A67" s="22"/>
      <c r="E67" s="11"/>
      <c r="F67" s="11"/>
      <c r="S67" s="13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</row>
    <row r="68" spans="1:45" ht="12.75">
      <c r="A68" s="22"/>
      <c r="E68" s="11"/>
      <c r="F68" s="11"/>
      <c r="S68" s="13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</row>
    <row r="69" spans="1:45" ht="12.75">
      <c r="A69" s="22"/>
      <c r="E69" s="11"/>
      <c r="F69" s="11"/>
      <c r="S69" s="13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</row>
    <row r="70" spans="1:45" ht="12.75">
      <c r="A70" s="22"/>
      <c r="E70" s="11"/>
      <c r="F70" s="11"/>
      <c r="S70" s="13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</row>
    <row r="71" spans="1:45" ht="12.75">
      <c r="A71" s="22"/>
      <c r="E71" s="11"/>
      <c r="F71" s="11"/>
      <c r="S71" s="13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</row>
    <row r="72" spans="19:45" ht="12.75">
      <c r="S72" s="13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</row>
    <row r="73" spans="2:45" ht="12.75">
      <c r="B73" s="3" t="s">
        <v>89</v>
      </c>
      <c r="S73" s="13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3:45" ht="12.75">
      <c r="C74" s="15" t="s">
        <v>92</v>
      </c>
      <c r="F74" s="11"/>
      <c r="G74" s="11"/>
      <c r="H74" s="11"/>
      <c r="I74" s="11"/>
      <c r="J74" s="11"/>
      <c r="K74" s="11"/>
      <c r="L74" s="11"/>
      <c r="M74" s="11"/>
      <c r="S74" s="13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3:45" ht="12.75">
      <c r="C75" s="15" t="s">
        <v>93</v>
      </c>
      <c r="S75" s="13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3:45" ht="12.75">
      <c r="C76" s="16" t="s">
        <v>94</v>
      </c>
      <c r="S76" s="13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3:45" ht="12.75">
      <c r="C77" s="10" t="s">
        <v>98</v>
      </c>
      <c r="S77" s="13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3:45" ht="12.75">
      <c r="C78" s="10" t="s">
        <v>99</v>
      </c>
      <c r="S78" s="13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3:45" ht="12.75">
      <c r="C79" s="10" t="s">
        <v>100</v>
      </c>
      <c r="S79" s="13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3:45" ht="12.75">
      <c r="C80" s="10" t="s">
        <v>17</v>
      </c>
      <c r="S80" s="13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9:45" ht="12.75">
      <c r="S81" s="13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9:45" ht="12.75">
      <c r="S82" s="13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9:45" ht="12.75">
      <c r="S83" s="13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9:45" ht="12.75">
      <c r="S84" s="13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9:45" ht="12.75">
      <c r="S85" s="13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9:45" ht="12.75">
      <c r="S86" s="13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9:45" ht="12.75">
      <c r="S87" s="13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9:45" ht="12.75">
      <c r="S88" s="13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9:45" ht="12.75">
      <c r="S89" s="13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9:45" ht="12.75">
      <c r="S90" s="13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9:45" ht="12.75">
      <c r="S91" s="13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9:45" ht="12.75">
      <c r="S92" s="13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9:45" ht="12.75">
      <c r="S93" s="13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9:45" ht="12.75">
      <c r="S94" s="13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9:45" ht="12.75">
      <c r="S95" s="13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9:45" ht="12.75">
      <c r="S96" s="13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9:45" ht="12.75">
      <c r="S97" s="13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22:45" ht="12.75"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22:45" ht="12.75"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22:45" ht="12.75"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22:45" ht="12.75"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22:45" ht="12.75"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22:45" ht="12.75"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22:45" ht="12.75"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22:45" ht="12.75"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22:45" ht="12.75"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22:45" ht="12.75"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22:45" ht="12.75"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22:32" ht="12.75"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22:32" ht="12.75"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22:32" ht="12.75"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22:32" ht="12.75"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22:32" ht="12.75"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</sheetData>
  <mergeCells count="6">
    <mergeCell ref="A16:A25"/>
    <mergeCell ref="A27:A36"/>
    <mergeCell ref="A39:A46"/>
    <mergeCell ref="V1:AF1"/>
    <mergeCell ref="AI1:AS1"/>
    <mergeCell ref="E2:M2"/>
  </mergeCells>
  <hyperlinks>
    <hyperlink ref="C74" r:id="rId1" display="2005, 2006, 2007"/>
    <hyperlink ref="C75" r:id="rId2" display="http://www.theoildrum.com/story/2005/9/8/202150/2969"/>
    <hyperlink ref="C76" r:id="rId3" display="http://www.theoildrum.com/story/2005/9/21/01620/6697"/>
    <hyperlink ref="E4" r:id="rId4" display="http://www.offshore-technology.com/projects/bonga/"/>
    <hyperlink ref="F4" r:id="rId5" display="http://www.axiomint.com/mst/200404-microstation-today-walkinside.htm"/>
    <hyperlink ref="G4" r:id="rId6" display="http://allafrica.com/stories/200510040442.html"/>
    <hyperlink ref="H4" r:id="rId7" display="http://www.shell.com/home/Framework?siteId=eandp-en&amp;FC2=&amp;FC3=/eandp-en/html/iwgen/whereweoperate/africa/bonga_project/major_project_bonga_190805.html"/>
    <hyperlink ref="E48" r:id="rId8" display="http://www.shell.com/home/Framework?siteId=media-en&amp;FC2=&amp;FC3=/media-en/html/iwgen/news_and_library/press_releases/2001/snepcomakes_10101148.html"/>
    <hyperlink ref="C77" r:id="rId9" display="CERA Press Release"/>
    <hyperlink ref="C78" r:id="rId10" display="ODAC 2004 Mega projects Report"/>
    <hyperlink ref="C79" r:id="rId11" display="Rembrandt-Koppelaar's analysis"/>
    <hyperlink ref="E7" r:id="rId12" display="http://www.huskyenergy.ca/whiterose/"/>
    <hyperlink ref="F7" r:id="rId13" display="http://www.huskyenergy.ca/whiterose/communication/news/HSE_082205_FPSOSailaway.pdf"/>
    <hyperlink ref="G7" r:id="rId14" display="http://www.offshore-technology.com/projects/white_rose/"/>
    <hyperlink ref="H7" r:id="rId15" display="http://www.offshore-technology.com/projects/white_rose/white_rose5.html"/>
    <hyperlink ref="I7" r:id="rId16" display="http://www.cseg.ca/conferences/2003/2003abstracts/418S0131.pdf"/>
    <hyperlink ref="J7" r:id="rId17" display="http://www.ceaa-acee.gc.ca/010/0003/0010/0001/report_e.htm"/>
    <hyperlink ref="E49" r:id="rId18" display="http://www.resourceinvestor.com/pebble.asp?relid=13048"/>
    <hyperlink ref="K7" r:id="rId19" display="http://www.huskyenergy.ca/whiterose/overview/downloads/FS_WR_Project.pdf"/>
    <hyperlink ref="L7" r:id="rId20" display="http://www.deme.be/news/newsdesk_item.asp?iID=4"/>
    <hyperlink ref="E8" r:id="rId21" display="http://www.offshore-technology.com/projects/crazy_horse/"/>
    <hyperlink ref="F8" r:id="rId22" display="http://www.oilonline.com/news/features/oe/20040801.All_semi.15507.asp"/>
    <hyperlink ref="G8" r:id="rId23" display="http://www.oilonline.com/news/features/oe/20050801.Back_fro.18695.asp"/>
    <hyperlink ref="H8" r:id="rId24" display="http://www.rigzone.com/data/projects/project_detail.asp?project_id=20"/>
    <hyperlink ref="I8" r:id="rId25" display="http://www.aapg.org/explorer/2002/03mar/thunderhorse.cfm"/>
    <hyperlink ref="J8" r:id="rId26" display="http://www.bp.com/genericarticle.do?categoryId=9002799&amp;contentId=7005415"/>
    <hyperlink ref="K8" r:id="rId27" display="http://www.bp.com/genericarticle.do?categoryId=2013107&amp;contentId=2019677"/>
    <hyperlink ref="E5" r:id="rId28" display="http://www.offshore-technology.com/projects/kizomba/"/>
    <hyperlink ref="E39" r:id="rId29" display="http://www.offshore-technology.com/projects/kizomba/"/>
    <hyperlink ref="E40" r:id="rId30" display="http://www.offshore-technology.com/projects/kizomba/"/>
    <hyperlink ref="E50" r:id="rId31" display="http://www.offshore-technology.com/projects/kizomba/"/>
    <hyperlink ref="E51" r:id="rId32" display="http://www.offshore-technology.com/projects/kizomba/"/>
    <hyperlink ref="F5" r:id="rId33" display="http://www.oilvoice.com/Statoil_Announces_Early_Start_For_Kizomba_B_Offshore_Angola/4146.htm"/>
    <hyperlink ref="G5" r:id="rId34" display="http://www.oilonline.com/news/features/oe/20041001.Design_o.16029.asp"/>
    <hyperlink ref="H5" r:id="rId35" display="http://www2.exxonmobil.com/Corporate/Newsroom/Newsreleases/xom_nr_180203.asp"/>
    <hyperlink ref="E6" r:id="rId36" display="http://72.14.207.104/search?q=cache:EH_J55Wc4gkJ:omrpublic.iea.org/omrarchive/12apr05sup.pdf+Albacore+LEste+oilfield+2005&amp;hl=en"/>
    <hyperlink ref="E52" r:id="rId37" display="http://72.14.207.104/search?q=cache:EH_J55Wc4gkJ:omrpublic.iea.org/omrarchive/12apr05sup.pdf+Albacore+LEste+oilfield+2005&amp;hl=en"/>
    <hyperlink ref="E53" r:id="rId38" display="http://72.14.207.104/search?q=cache:EH_J55Wc4gkJ:omrpublic.iea.org/omrarchive/12apr05sup.pdf+Albacore+LEste+oilfield+2005&amp;hl=en"/>
    <hyperlink ref="F52" r:id="rId39" display="http://www.oilonline.com/news/features/oe/20040901.Deep_dev.15707.asp"/>
    <hyperlink ref="F53" r:id="rId40" display="http://www.oilonline.com/news/features/oe/20040901.Deep_dev.15707.asp"/>
    <hyperlink ref="F6" r:id="rId41" display="http://www.oilonline.com/news/features/oe/20040901.Deep_dev.15707.asp"/>
    <hyperlink ref="E54" r:id="rId42" display="http://www.oilonline.com/news/features/oe/20040901.Deep_dev.15707.asp"/>
    <hyperlink ref="E55" r:id="rId43" display="http://www.oilonline.com/news/features/oe/20040901.Deep_dev.15707.asp"/>
    <hyperlink ref="E56" r:id="rId44" display="http://www.oilonline.com/news/features/oe/20040901.Deep_dev.15707.asp"/>
    <hyperlink ref="E57" r:id="rId45" display="http://www.oilonline.com/news/features/oe/20040901.Deep_dev.15707.asp"/>
    <hyperlink ref="E58" r:id="rId46" display="http://www.oilonline.com/news/features/oe/20040901.Deep_dev.15707.asp"/>
    <hyperlink ref="C80" r:id="rId47" display="Econbrowser comments on CERA"/>
    <hyperlink ref="E9" r:id="rId48" display="http://iraniranian.tripod.com/Reform/RfOil30Jun01ItalyENIP.html"/>
    <hyperlink ref="G6" r:id="rId49" display="http://www.demo2000.no/filearchive/pdf/petrobras_procap_3000_kazuioshi_minami.pdf"/>
    <hyperlink ref="H6" r:id="rId50" display="http://www.cge.uevora.pt/aspo2005/abscom/Abstract_Lisbon_Bruhn.pdf"/>
    <hyperlink ref="I6" r:id="rId51" display="http://energybulletin.net/2498.html"/>
    <hyperlink ref="E59" r:id="rId52" display="http://iraniranian.tripod.com/Reform/RfOil30Jun01ItalyENIP.html"/>
    <hyperlink ref="F9" r:id="rId53" display="http://www.iranonline.com/TribuneAzad/Forum12/HTML/000022.html"/>
    <hyperlink ref="G9" r:id="rId54" display="http://www.iran-daily.com/1383/2227/html/economy.htm"/>
    <hyperlink ref="H9" r:id="rId55" display="http://www.gasandoil.com/goc/company/cnm53399.htm"/>
    <hyperlink ref="I9" r:id="rId56" display="http://www.netiran.com/?fn=nwv(1968,1,37)"/>
    <hyperlink ref="J9" r:id="rId57" display="http://www.iranworld.com/News&amp;Events/nog-r932.htm"/>
    <hyperlink ref="E60" r:id="rId58" display="http://www.rigzone.com/news/article.asp?a_id=6347"/>
    <hyperlink ref="E61" r:id="rId59" display="http://www.rigzone.com/news/article.asp?a_id=6347"/>
    <hyperlink ref="E10" r:id="rId60" display="http://www.cnpc.com.cn/english/zyyw/ktysc.htm"/>
    <hyperlink ref="F10" r:id="rId61" display="http://www.sas.upenn.edu/African_Studies/Newsletters/snv24.html"/>
    <hyperlink ref="G10" r:id="rId62" display="http://www.mbendi.co.za/indy/oilg/ogus/af/su/p0005.htm"/>
    <hyperlink ref="H10" r:id="rId63" display="http://www.theleftcoaster.com/archives/002209.php"/>
    <hyperlink ref="I10" r:id="rId64" display="http://www.eia.doe.gov/emeu/cabs/sudan.html"/>
    <hyperlink ref="K10" r:id="rId65" display="http://www.sudanupdate.org/REPORTS/Oil/10anif.html"/>
    <hyperlink ref="L10" r:id="rId66" display="http://www.sudanupdate.org/REPORTS/Oil/21oc.html"/>
    <hyperlink ref="M10" r:id="rId67" display="http://www.christian-aid.org.uk/indepth/0103suda/sudan1.pdf"/>
    <hyperlink ref="J10" r:id="rId68" display="http://www.petromin.safan.com/news/arc5-2004.html"/>
    <hyperlink ref="E41" r:id="rId69" display="http://64.233.161.104/search?q=cache:ko9cg5eA5ugJ:www.stanford.edu/group/CIFE/sp04/EB/POil.pdf+Priobskoye+oilfield&amp;hl=en"/>
    <hyperlink ref="F41" r:id="rId70" display="http://www.stanford.edu/group/CIFE/sp04/EB/POil.pdf"/>
    <hyperlink ref="G41" r:id="rId71" display="http://www.thisismoney.co.uk/news/article.html?in_article_id=404089&amp;in_page_id=2"/>
    <hyperlink ref="H41" r:id="rId72" display="http://www.sibneft.ru/pages.php?lang=1&amp;page=15"/>
    <hyperlink ref="I41" r:id="rId73" display="http://www.sibneft.ru/pages.php?lang=1&amp;page=16"/>
    <hyperlink ref="E11" r:id="rId74" display="http://www.offshore-technology.com/projects/Prirazlomnoye/"/>
    <hyperlink ref="F11" r:id="rId75" display="http://www.oilonline.com/news/features/oe/20040901.Breaking.15710.asp"/>
    <hyperlink ref="G11" r:id="rId76" display="http://www.bellona.no/en/energy/40034.html"/>
    <hyperlink ref="H11" r:id="rId77" display="http://www.bellona.no/en/energy/39202.html"/>
    <hyperlink ref="E62" r:id="rId78" display="http://www.ccb.se/spots.html#1"/>
    <hyperlink ref="F12" r:id="rId79" display="http://www.telegraphindia.com/1041027/asp/business/story_3929132.asp"/>
    <hyperlink ref="E12" r:id="rId80" display="http://www.newsahead.com/content/view/1047/71/"/>
    <hyperlink ref="G12" r:id="rId81" display="http://www.exxonmobil.com/corporate/newsroom/publications/TheLampSpr2004/story1.asp"/>
    <hyperlink ref="E13" r:id="rId82" display="http://www.bp.com/sectiongenericarticle.do?categoryId=430&amp;contentId=2000578"/>
    <hyperlink ref="F13" r:id="rId83" display="http://searchingforthetruth.typepad.com/searching_for_the_truth/economics/"/>
    <hyperlink ref="G13" r:id="rId84" display="http://www.cec.az/eng/acg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72" sqref="M7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Staniford</dc:creator>
  <cp:keywords/>
  <dc:description/>
  <cp:lastModifiedBy>Stuart Staniford</cp:lastModifiedBy>
  <cp:lastPrinted>2005-10-08T06:04:37Z</cp:lastPrinted>
  <dcterms:created xsi:type="dcterms:W3CDTF">2005-10-07T07:58:23Z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